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55" activeTab="0"/>
  </bookViews>
  <sheets>
    <sheet name="datos planillas" sheetId="1" r:id="rId1"/>
    <sheet name="GRF NºBolsasxdiaxcasa  " sheetId="2" r:id="rId2"/>
    <sheet name="Gráfico corrientes de residuos" sheetId="3" r:id="rId3"/>
    <sheet name="calculos y otros comentario" sheetId="4" r:id="rId4"/>
  </sheets>
  <definedNames>
    <definedName name="_xlnm._FilterDatabase" localSheetId="0" hidden="1">'datos planillas'!$B$40:$AE$40</definedName>
    <definedName name="_ftn1" localSheetId="0">'datos planillas'!$L$19</definedName>
    <definedName name="_ftnref1" localSheetId="0">'datos planillas'!$O$5</definedName>
  </definedNames>
  <calcPr fullCalcOnLoad="1"/>
</workbook>
</file>

<file path=xl/comments1.xml><?xml version="1.0" encoding="utf-8"?>
<comments xmlns="http://schemas.openxmlformats.org/spreadsheetml/2006/main">
  <authors>
    <author>Alejandro Falc?</author>
  </authors>
  <commentList>
    <comment ref="H57" authorId="0">
      <text>
        <r>
          <rPr>
            <sz val="8"/>
            <rFont val="Tahoma"/>
            <family val="2"/>
          </rPr>
          <t xml:space="preserve">Pilas para llevar al trabajo
</t>
        </r>
      </text>
    </comment>
  </commentList>
</comments>
</file>

<file path=xl/sharedStrings.xml><?xml version="1.0" encoding="utf-8"?>
<sst xmlns="http://schemas.openxmlformats.org/spreadsheetml/2006/main" count="282" uniqueCount="102">
  <si>
    <t>Día</t>
  </si>
  <si>
    <t>Hora</t>
  </si>
  <si>
    <t>Cantidad de Bolsas</t>
  </si>
  <si>
    <t>Materia Orgánica</t>
  </si>
  <si>
    <t>Papel o  cartón</t>
  </si>
  <si>
    <t>Residuos del baño</t>
  </si>
  <si>
    <t>Plásticos</t>
  </si>
  <si>
    <t>Metales, latas</t>
  </si>
  <si>
    <t>Vidrios</t>
  </si>
  <si>
    <t>Telas,  trapos o cueros</t>
  </si>
  <si>
    <t>Madera</t>
  </si>
  <si>
    <t>Otros</t>
  </si>
  <si>
    <t>Barrio</t>
  </si>
  <si>
    <t>Recolección</t>
  </si>
  <si>
    <t>personas en el hogar</t>
  </si>
  <si>
    <t>persona que se encarga</t>
  </si>
  <si>
    <t>tamaño bolsa</t>
  </si>
  <si>
    <t>separan?</t>
  </si>
  <si>
    <t>hacen compost?</t>
  </si>
  <si>
    <t>reciclan?</t>
  </si>
  <si>
    <t>Nombre</t>
  </si>
  <si>
    <t>M Celeste Morales</t>
  </si>
  <si>
    <t>si</t>
  </si>
  <si>
    <t>todos</t>
  </si>
  <si>
    <t>chica</t>
  </si>
  <si>
    <t>No</t>
  </si>
  <si>
    <t>Colegio</t>
  </si>
  <si>
    <t>13:;00</t>
  </si>
  <si>
    <t>Julieta Falcón</t>
  </si>
  <si>
    <t>Centro</t>
  </si>
  <si>
    <t>grande</t>
  </si>
  <si>
    <t>no</t>
  </si>
  <si>
    <t>Villa Eugenia</t>
  </si>
  <si>
    <t>Mamá</t>
  </si>
  <si>
    <t>Villa Mazoni</t>
  </si>
  <si>
    <t>capdepon</t>
  </si>
  <si>
    <t>centro</t>
  </si>
  <si>
    <t>yo</t>
  </si>
  <si>
    <t>sí</t>
  </si>
  <si>
    <t>Pueyredon</t>
  </si>
  <si>
    <t>Chica</t>
  </si>
  <si>
    <t>Juliana</t>
  </si>
  <si>
    <t>Mamá o Papá</t>
  </si>
  <si>
    <t>Pcia y Mpio</t>
  </si>
  <si>
    <t>Papá</t>
  </si>
  <si>
    <t>Abuela</t>
  </si>
  <si>
    <t>Juana Maria</t>
  </si>
  <si>
    <t>Abuelo</t>
  </si>
  <si>
    <t>Villa Angus</t>
  </si>
  <si>
    <t>Villa Fox</t>
  </si>
  <si>
    <t>Mamá y yo</t>
  </si>
  <si>
    <t>7AM</t>
  </si>
  <si>
    <t>22hs</t>
  </si>
  <si>
    <t>21hs</t>
  </si>
  <si>
    <t>8PM o 6AM</t>
  </si>
  <si>
    <t>Barrio Orsi</t>
  </si>
  <si>
    <t>Fonavi</t>
  </si>
  <si>
    <t>ANALISIS ESTADISTICO DE LA TABLA</t>
  </si>
  <si>
    <t>En el 55% de los hogares consultados habitan 4 personas</t>
  </si>
  <si>
    <t>En el 50% de los hogares consultados la Mamá se encarga de los residuos, el padre 18%, todos 18%...</t>
  </si>
  <si>
    <t>Sí</t>
  </si>
  <si>
    <t>¿separan residuos en el hogar?</t>
  </si>
  <si>
    <t>¿hacen compost en el hogar?</t>
  </si>
  <si>
    <t>¿La familia realiza algun tipo de reciclado?</t>
  </si>
  <si>
    <t>Nº Bolsas por día por hogar</t>
  </si>
  <si>
    <t>por persona</t>
  </si>
  <si>
    <t>días para que una persona llene una bolsa</t>
  </si>
  <si>
    <t xml:space="preserve">Bolsas por día </t>
  </si>
  <si>
    <t>Cada hogar genera en promedio entre una y una bolsa y medio de residuos por día</t>
  </si>
  <si>
    <t>º</t>
  </si>
  <si>
    <t>frecuencia de aparición Papel o Carton:</t>
  </si>
  <si>
    <t>frecuencia de aparición Plásticos :</t>
  </si>
  <si>
    <t>frecuencia de aparición Materia Organica :</t>
  </si>
  <si>
    <t>frecuencia de aparición de Vidrios:</t>
  </si>
  <si>
    <t>más del 86% de las bolsas dispuestas contienen residuos de alimentos, reduciendo la posibilidad de reciclar el resto de residuos</t>
  </si>
  <si>
    <t>en promedio el 57% de las bolsas dispuestas contienen Papel o carton</t>
  </si>
  <si>
    <t>en promedio el 46% de las bolsas dispuestas contienen plásticos</t>
  </si>
  <si>
    <t>en promedio el 11% de las bolsas dispuestas contienen Vidrios</t>
  </si>
  <si>
    <t>en Zárate…,</t>
  </si>
  <si>
    <t>ver graficos</t>
  </si>
  <si>
    <t xml:space="preserve">Julieta </t>
  </si>
  <si>
    <t xml:space="preserve">Candela </t>
  </si>
  <si>
    <t>M Celeste</t>
  </si>
  <si>
    <t xml:space="preserve">Georgina </t>
  </si>
  <si>
    <t>Mariana</t>
  </si>
  <si>
    <t>kevin</t>
  </si>
  <si>
    <t>Estefania</t>
  </si>
  <si>
    <t>Agustin</t>
  </si>
  <si>
    <t>Alvaro</t>
  </si>
  <si>
    <t>Lorenzo</t>
  </si>
  <si>
    <t>Milagros</t>
  </si>
  <si>
    <t xml:space="preserve">Romina </t>
  </si>
  <si>
    <t>Matías</t>
  </si>
  <si>
    <t>Ezequiel</t>
  </si>
  <si>
    <t>Elías</t>
  </si>
  <si>
    <t xml:space="preserve">Juan Cruz </t>
  </si>
  <si>
    <t>Ignacio Ariel</t>
  </si>
  <si>
    <t>Candela</t>
  </si>
  <si>
    <t>Antonella</t>
  </si>
  <si>
    <t>Pilar</t>
  </si>
  <si>
    <t>Alejo</t>
  </si>
  <si>
    <t>Alejjo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</si>
</sst>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  <numFmt numFmtId="169" formatCode="[$-2C0A]hh:mm:ss\ AM/PM"/>
    <numFmt numFmtId="170" formatCode="h:mm:ss;@"/>
    <numFmt numFmtId="171" formatCode="_ * #,##0.0_ ;_ * \-#,##0.0_ ;_ * &quot;-&quot;??_ ;_ @_ "/>
    <numFmt numFmtId="172" formatCode="_ * #,##0_ ;_ * \-#,##0_ ;_ * &quot;-&quot;??_ ;_ @_ 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16" fontId="0" fillId="0" borderId="0" xfId="0" applyNumberFormat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20" fontId="0" fillId="0" borderId="0" xfId="0" applyNumberFormat="1" applyAlignment="1">
      <alignment/>
    </xf>
    <xf numFmtId="43" fontId="0" fillId="33" borderId="0" xfId="47" applyFont="1" applyFill="1" applyAlignment="1">
      <alignment/>
    </xf>
    <xf numFmtId="172" fontId="0" fillId="0" borderId="0" xfId="47" applyNumberFormat="1" applyFont="1" applyAlignment="1">
      <alignment/>
    </xf>
    <xf numFmtId="2" fontId="0" fillId="33" borderId="0" xfId="0" applyNumberFormat="1" applyFill="1" applyAlignment="1">
      <alignment/>
    </xf>
    <xf numFmtId="172" fontId="0" fillId="33" borderId="0" xfId="47" applyNumberFormat="1" applyFont="1" applyFill="1" applyAlignment="1">
      <alignment/>
    </xf>
    <xf numFmtId="20" fontId="0" fillId="33" borderId="0" xfId="0" applyNumberForma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16" fontId="0" fillId="0" borderId="0" xfId="47" applyNumberFormat="1" applyFont="1" applyFill="1" applyAlignment="1">
      <alignment/>
    </xf>
    <xf numFmtId="9" fontId="0" fillId="0" borderId="0" xfId="0" applyNumberFormat="1" applyAlignment="1">
      <alignment/>
    </xf>
    <xf numFmtId="9" fontId="0" fillId="0" borderId="0" xfId="53" applyFont="1" applyAlignment="1">
      <alignment horizontal="center"/>
    </xf>
    <xf numFmtId="9" fontId="47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9" fillId="34" borderId="0" xfId="0" applyFont="1" applyFill="1" applyAlignment="1">
      <alignment/>
    </xf>
    <xf numFmtId="9" fontId="0" fillId="0" borderId="0" xfId="53" applyFont="1" applyFill="1" applyAlignment="1">
      <alignment horizontal="center"/>
    </xf>
    <xf numFmtId="9" fontId="0" fillId="35" borderId="0" xfId="53" applyFont="1" applyFill="1" applyAlignment="1">
      <alignment horizontal="center"/>
    </xf>
    <xf numFmtId="0" fontId="48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45" fillId="35" borderId="0" xfId="0" applyFont="1" applyFill="1" applyAlignment="1">
      <alignment/>
    </xf>
    <xf numFmtId="0" fontId="50" fillId="36" borderId="0" xfId="0" applyFont="1" applyFill="1" applyAlignment="1">
      <alignment wrapText="1"/>
    </xf>
    <xf numFmtId="0" fontId="0" fillId="33" borderId="0" xfId="0" applyFill="1" applyAlignment="1">
      <alignment horizontal="center" wrapText="1"/>
    </xf>
    <xf numFmtId="0" fontId="46" fillId="33" borderId="0" xfId="0" applyFont="1" applyFill="1" applyAlignment="1">
      <alignment wrapText="1"/>
    </xf>
    <xf numFmtId="0" fontId="47" fillId="33" borderId="0" xfId="0" applyFont="1" applyFill="1" applyAlignment="1">
      <alignment wrapText="1"/>
    </xf>
    <xf numFmtId="0" fontId="47" fillId="33" borderId="0" xfId="0" applyFont="1" applyFill="1" applyAlignment="1">
      <alignment/>
    </xf>
    <xf numFmtId="9" fontId="47" fillId="33" borderId="0" xfId="53" applyFont="1" applyFill="1" applyAlignment="1">
      <alignment/>
    </xf>
    <xf numFmtId="173" fontId="51" fillId="33" borderId="0" xfId="0" applyNumberFormat="1" applyFont="1" applyFill="1" applyAlignment="1">
      <alignment horizontal="center"/>
    </xf>
    <xf numFmtId="9" fontId="52" fillId="33" borderId="0" xfId="53" applyFont="1" applyFill="1" applyAlignment="1">
      <alignment/>
    </xf>
    <xf numFmtId="0" fontId="5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Bolsas  de residuos  dispuestas por día , por hogar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705"/>
          <c:w val="0.949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'datos planillas'!$P$39</c:f>
              <c:strCache>
                <c:ptCount val="1"/>
                <c:pt idx="0">
                  <c:v>Nº Bolsas por día por hogar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strRef>
              <c:f>'datos planillas'!$B$41:$B$63</c:f>
              <c:strCache>
                <c:ptCount val="23"/>
                <c:pt idx="0">
                  <c:v>M Celeste</c:v>
                </c:pt>
                <c:pt idx="1">
                  <c:v>Julieta </c:v>
                </c:pt>
                <c:pt idx="2">
                  <c:v>Candela </c:v>
                </c:pt>
                <c:pt idx="3">
                  <c:v>Georgina </c:v>
                </c:pt>
                <c:pt idx="4">
                  <c:v>Mariana</c:v>
                </c:pt>
                <c:pt idx="5">
                  <c:v>kevin</c:v>
                </c:pt>
                <c:pt idx="6">
                  <c:v>Estefania</c:v>
                </c:pt>
                <c:pt idx="7">
                  <c:v>Agustin</c:v>
                </c:pt>
                <c:pt idx="8">
                  <c:v>Juliana</c:v>
                </c:pt>
                <c:pt idx="9">
                  <c:v>Alvaro</c:v>
                </c:pt>
                <c:pt idx="10">
                  <c:v>Lorenzo</c:v>
                </c:pt>
                <c:pt idx="11">
                  <c:v>Milagros</c:v>
                </c:pt>
                <c:pt idx="12">
                  <c:v>Romina </c:v>
                </c:pt>
                <c:pt idx="13">
                  <c:v>Matías</c:v>
                </c:pt>
                <c:pt idx="14">
                  <c:v>Ezequiel</c:v>
                </c:pt>
                <c:pt idx="15">
                  <c:v>Elías</c:v>
                </c:pt>
                <c:pt idx="16">
                  <c:v>Juan Cruz </c:v>
                </c:pt>
                <c:pt idx="17">
                  <c:v>Ignacio Ariel</c:v>
                </c:pt>
                <c:pt idx="18">
                  <c:v>Candela</c:v>
                </c:pt>
                <c:pt idx="19">
                  <c:v>Antonella</c:v>
                </c:pt>
                <c:pt idx="20">
                  <c:v>Pilar</c:v>
                </c:pt>
                <c:pt idx="21">
                  <c:v>Alejo</c:v>
                </c:pt>
                <c:pt idx="22">
                  <c:v>Alejjo</c:v>
                </c:pt>
              </c:strCache>
            </c:strRef>
          </c:xVal>
          <c:yVal>
            <c:numRef>
              <c:f>'datos planillas'!$P$41:$P$63</c:f>
              <c:numCache>
                <c:ptCount val="23"/>
                <c:pt idx="0">
                  <c:v>0.7142857142857143</c:v>
                </c:pt>
                <c:pt idx="1">
                  <c:v>1.3571428571428572</c:v>
                </c:pt>
                <c:pt idx="2">
                  <c:v>2.7142857142857144</c:v>
                </c:pt>
                <c:pt idx="3">
                  <c:v>1.2857142857142858</c:v>
                </c:pt>
                <c:pt idx="5">
                  <c:v>0.8571428571428571</c:v>
                </c:pt>
                <c:pt idx="6">
                  <c:v>1.1428571428571428</c:v>
                </c:pt>
                <c:pt idx="7">
                  <c:v>1.1428571428571428</c:v>
                </c:pt>
                <c:pt idx="8">
                  <c:v>0.8571428571428571</c:v>
                </c:pt>
                <c:pt idx="9">
                  <c:v>1</c:v>
                </c:pt>
                <c:pt idx="10">
                  <c:v>3.142857142857143</c:v>
                </c:pt>
                <c:pt idx="11">
                  <c:v>1.8571428571428572</c:v>
                </c:pt>
                <c:pt idx="13">
                  <c:v>1</c:v>
                </c:pt>
                <c:pt idx="14">
                  <c:v>0.8571428571428571</c:v>
                </c:pt>
                <c:pt idx="15">
                  <c:v>1.5714285714285714</c:v>
                </c:pt>
                <c:pt idx="16">
                  <c:v>1.2857142857142858</c:v>
                </c:pt>
                <c:pt idx="17">
                  <c:v>1</c:v>
                </c:pt>
                <c:pt idx="19">
                  <c:v>1.1428571428571428</c:v>
                </c:pt>
                <c:pt idx="20">
                  <c:v>0.7142857142857143</c:v>
                </c:pt>
                <c:pt idx="21">
                  <c:v>1.2857142857142858</c:v>
                </c:pt>
                <c:pt idx="22">
                  <c:v>1</c:v>
                </c:pt>
              </c:numCache>
            </c:numRef>
          </c:yVal>
          <c:smooth val="0"/>
        </c:ser>
        <c:axId val="16821157"/>
        <c:axId val="17172686"/>
      </c:scatterChart>
      <c:valAx>
        <c:axId val="16821157"/>
        <c:scaling>
          <c:orientation val="minMax"/>
          <c:max val="2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Alumno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72686"/>
        <c:crosses val="autoZero"/>
        <c:crossBetween val="midCat"/>
        <c:dispUnits/>
      </c:valAx>
      <c:valAx>
        <c:axId val="17172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Nº Bolsas por día por hogar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211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6075"/>
          <c:w val="0.9082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'datos planillas'!$T$39</c:f>
              <c:strCache>
                <c:ptCount val="1"/>
                <c:pt idx="0">
                  <c:v>frecuencia de aparición Materia Organica :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'datos planillas'!$T$42:$T$63</c:f>
              <c:numCache>
                <c:ptCount val="22"/>
                <c:pt idx="0">
                  <c:v>1</c:v>
                </c:pt>
                <c:pt idx="1">
                  <c:v>1</c:v>
                </c:pt>
                <c:pt idx="2">
                  <c:v>0.8571428571428571</c:v>
                </c:pt>
                <c:pt idx="4">
                  <c:v>0.8571428571428571</c:v>
                </c:pt>
                <c:pt idx="5">
                  <c:v>0.9285714285714286</c:v>
                </c:pt>
                <c:pt idx="6">
                  <c:v>1</c:v>
                </c:pt>
                <c:pt idx="7">
                  <c:v>0.8571428571428571</c:v>
                </c:pt>
                <c:pt idx="8">
                  <c:v>0.8571428571428571</c:v>
                </c:pt>
                <c:pt idx="9">
                  <c:v>1</c:v>
                </c:pt>
                <c:pt idx="10">
                  <c:v>0.8571428571428571</c:v>
                </c:pt>
                <c:pt idx="12">
                  <c:v>1</c:v>
                </c:pt>
                <c:pt idx="13">
                  <c:v>0.8571428571428571</c:v>
                </c:pt>
                <c:pt idx="14">
                  <c:v>1</c:v>
                </c:pt>
                <c:pt idx="15">
                  <c:v>1</c:v>
                </c:pt>
                <c:pt idx="16">
                  <c:v>0.6</c:v>
                </c:pt>
                <c:pt idx="18">
                  <c:v>0.8571428571428571</c:v>
                </c:pt>
                <c:pt idx="19">
                  <c:v>0.7142857142857143</c:v>
                </c:pt>
                <c:pt idx="20">
                  <c:v>0.8571428571428571</c:v>
                </c:pt>
                <c:pt idx="21">
                  <c:v>0.2857142857142857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'datos planillas'!$V$39</c:f>
              <c:strCache>
                <c:ptCount val="1"/>
                <c:pt idx="0">
                  <c:v>frecuencia de aparición Papel o Carton: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yVal>
            <c:numRef>
              <c:f>'datos planillas'!$V$41:$V$63</c:f>
              <c:numCache>
                <c:ptCount val="23"/>
                <c:pt idx="0">
                  <c:v>0</c:v>
                </c:pt>
                <c:pt idx="1">
                  <c:v>0.42857142857142855</c:v>
                </c:pt>
                <c:pt idx="2">
                  <c:v>0.7142857142857143</c:v>
                </c:pt>
                <c:pt idx="3">
                  <c:v>0.8571428571428571</c:v>
                </c:pt>
                <c:pt idx="5">
                  <c:v>0.7142857142857143</c:v>
                </c:pt>
                <c:pt idx="6">
                  <c:v>0.6428571428571429</c:v>
                </c:pt>
                <c:pt idx="7">
                  <c:v>0.5714285714285714</c:v>
                </c:pt>
                <c:pt idx="8">
                  <c:v>0.2857142857142857</c:v>
                </c:pt>
                <c:pt idx="9">
                  <c:v>0.8571428571428571</c:v>
                </c:pt>
                <c:pt idx="10">
                  <c:v>1</c:v>
                </c:pt>
                <c:pt idx="11">
                  <c:v>0.2857142857142857</c:v>
                </c:pt>
                <c:pt idx="13">
                  <c:v>1</c:v>
                </c:pt>
                <c:pt idx="14">
                  <c:v>0.8571428571428571</c:v>
                </c:pt>
                <c:pt idx="15">
                  <c:v>1</c:v>
                </c:pt>
                <c:pt idx="16">
                  <c:v>0</c:v>
                </c:pt>
                <c:pt idx="17">
                  <c:v>0.6</c:v>
                </c:pt>
                <c:pt idx="19">
                  <c:v>0.2857142857142857</c:v>
                </c:pt>
                <c:pt idx="20">
                  <c:v>0.42857142857142855</c:v>
                </c:pt>
                <c:pt idx="21">
                  <c:v>0.5714285714285714</c:v>
                </c:pt>
                <c:pt idx="22">
                  <c:v>0.2857142857142857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'datos planillas'!$Y$39</c:f>
              <c:strCache>
                <c:ptCount val="1"/>
                <c:pt idx="0">
                  <c:v>frecuencia de aparición Plásticos :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yVal>
            <c:numRef>
              <c:f>'datos planillas'!$Y$41:$Y$63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0.7142857142857143</c:v>
                </c:pt>
                <c:pt idx="3">
                  <c:v>0.42857142857142855</c:v>
                </c:pt>
                <c:pt idx="5">
                  <c:v>0.7142857142857143</c:v>
                </c:pt>
                <c:pt idx="6">
                  <c:v>0.07142857142857142</c:v>
                </c:pt>
                <c:pt idx="7">
                  <c:v>0.5714285714285714</c:v>
                </c:pt>
                <c:pt idx="8">
                  <c:v>0.14285714285714285</c:v>
                </c:pt>
                <c:pt idx="9">
                  <c:v>0.8571428571428571</c:v>
                </c:pt>
                <c:pt idx="10">
                  <c:v>0.8571428571428571</c:v>
                </c:pt>
                <c:pt idx="11">
                  <c:v>0.42857142857142855</c:v>
                </c:pt>
                <c:pt idx="13">
                  <c:v>0.2857142857142857</c:v>
                </c:pt>
                <c:pt idx="14">
                  <c:v>0.5714285714285714</c:v>
                </c:pt>
                <c:pt idx="15">
                  <c:v>1</c:v>
                </c:pt>
                <c:pt idx="16">
                  <c:v>0.2857142857142857</c:v>
                </c:pt>
                <c:pt idx="17">
                  <c:v>0.5</c:v>
                </c:pt>
                <c:pt idx="19">
                  <c:v>0.2857142857142857</c:v>
                </c:pt>
                <c:pt idx="20">
                  <c:v>0.42857142857142855</c:v>
                </c:pt>
                <c:pt idx="21">
                  <c:v>0.7142857142857143</c:v>
                </c:pt>
                <c:pt idx="22">
                  <c:v>0.42857142857142855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'datos planillas'!$AB$39</c:f>
              <c:strCache>
                <c:ptCount val="1"/>
                <c:pt idx="0">
                  <c:v>frecuencia de aparición de Vidrios: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'datos planillas'!$AB$41:$AB$63</c:f>
              <c:numCache>
                <c:ptCount val="23"/>
                <c:pt idx="0">
                  <c:v>0</c:v>
                </c:pt>
                <c:pt idx="1">
                  <c:v>0.07142857142857142</c:v>
                </c:pt>
                <c:pt idx="2">
                  <c:v>0.42857142857142855</c:v>
                </c:pt>
                <c:pt idx="3">
                  <c:v>0</c:v>
                </c:pt>
                <c:pt idx="5">
                  <c:v>0.14285714285714285</c:v>
                </c:pt>
                <c:pt idx="6">
                  <c:v>0</c:v>
                </c:pt>
                <c:pt idx="7">
                  <c:v>0.14285714285714285</c:v>
                </c:pt>
                <c:pt idx="8">
                  <c:v>0.14285714285714285</c:v>
                </c:pt>
                <c:pt idx="9">
                  <c:v>0</c:v>
                </c:pt>
                <c:pt idx="10">
                  <c:v>0.14285714285714285</c:v>
                </c:pt>
                <c:pt idx="11">
                  <c:v>0.14285714285714285</c:v>
                </c:pt>
                <c:pt idx="13">
                  <c:v>0.14285714285714285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0.3</c:v>
                </c:pt>
                <c:pt idx="19">
                  <c:v>0</c:v>
                </c:pt>
                <c:pt idx="20">
                  <c:v>0</c:v>
                </c:pt>
                <c:pt idx="21">
                  <c:v>0.5714285714285714</c:v>
                </c:pt>
                <c:pt idx="22">
                  <c:v>0</c:v>
                </c:pt>
              </c:numCache>
            </c:numRef>
          </c:yVal>
          <c:smooth val="0"/>
        </c:ser>
        <c:axId val="20336447"/>
        <c:axId val="48810296"/>
      </c:scatterChart>
      <c:valAx>
        <c:axId val="20336447"/>
        <c:scaling>
          <c:orientation val="minMax"/>
          <c:max val="2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Hogar de Alumno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10296"/>
        <c:crosses val="autoZero"/>
        <c:crossBetween val="midCat"/>
        <c:dispUnits/>
      </c:valAx>
      <c:valAx>
        <c:axId val="4881029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frecuencia de aparición en la Bolsa de residuo 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364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71325"/>
          <c:w val="0.2585"/>
          <c:h val="0.14925"/>
        </c:manualLayout>
      </c:layout>
      <c:overlay val="0"/>
      <c:spPr>
        <a:solidFill>
          <a:srgbClr val="FFFF00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28575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93"/>
  <sheetViews>
    <sheetView tabSelected="1" zoomScalePageLayoutView="0" workbookViewId="0" topLeftCell="A39">
      <pane xSplit="2" ySplit="2" topLeftCell="L56" activePane="bottomRight" state="frozen"/>
      <selection pane="topLeft" activeCell="A39" sqref="A39"/>
      <selection pane="topRight" activeCell="B39" sqref="B39"/>
      <selection pane="bottomLeft" activeCell="A41" sqref="A41"/>
      <selection pane="bottomRight" activeCell="N48" sqref="N48"/>
    </sheetView>
  </sheetViews>
  <sheetFormatPr defaultColWidth="11.421875" defaultRowHeight="15"/>
  <cols>
    <col min="1" max="1" width="3.8515625" style="0" customWidth="1"/>
    <col min="2" max="2" width="22.00390625" style="0" customWidth="1"/>
    <col min="3" max="3" width="16.140625" style="0" customWidth="1"/>
    <col min="5" max="5" width="10.7109375" style="0" customWidth="1"/>
    <col min="11" max="11" width="3.57421875" style="5" customWidth="1"/>
    <col min="12" max="12" width="9.140625" style="0" customWidth="1"/>
    <col min="13" max="13" width="3.8515625" style="0" customWidth="1"/>
    <col min="14" max="14" width="7.140625" style="0" customWidth="1"/>
    <col min="15" max="18" width="11.57421875" style="13" customWidth="1"/>
    <col min="19" max="19" width="8.7109375" style="0" bestFit="1" customWidth="1"/>
    <col min="20" max="20" width="6.00390625" style="37" customWidth="1"/>
    <col min="21" max="21" width="7.57421875" style="0" bestFit="1" customWidth="1"/>
    <col min="22" max="22" width="7.57421875" style="5" customWidth="1"/>
    <col min="23" max="23" width="9.00390625" style="0" bestFit="1" customWidth="1"/>
    <col min="24" max="24" width="8.7109375" style="0" bestFit="1" customWidth="1"/>
    <col min="25" max="25" width="7.140625" style="5" customWidth="1"/>
    <col min="26" max="26" width="8.7109375" style="0" bestFit="1" customWidth="1"/>
    <col min="27" max="27" width="7.28125" style="0" bestFit="1" customWidth="1"/>
    <col min="28" max="28" width="7.28125" style="5" customWidth="1"/>
    <col min="29" max="29" width="8.140625" style="0" bestFit="1" customWidth="1"/>
    <col min="30" max="30" width="7.7109375" style="0" bestFit="1" customWidth="1"/>
    <col min="31" max="31" width="5.8515625" style="0" bestFit="1" customWidth="1"/>
    <col min="32" max="32" width="2.140625" style="0" customWidth="1"/>
  </cols>
  <sheetData>
    <row r="1" ht="15"/>
    <row r="2" ht="15"/>
    <row r="3" ht="15"/>
    <row r="4" ht="15"/>
    <row r="5" spans="2:31" s="1" customFormat="1" ht="51">
      <c r="B5" s="1" t="s">
        <v>20</v>
      </c>
      <c r="C5" s="1" t="s">
        <v>12</v>
      </c>
      <c r="D5" s="2" t="s">
        <v>13</v>
      </c>
      <c r="E5" s="1" t="s">
        <v>14</v>
      </c>
      <c r="F5" s="1" t="s">
        <v>15</v>
      </c>
      <c r="G5" s="1" t="s">
        <v>16</v>
      </c>
      <c r="H5" s="1" t="s">
        <v>17</v>
      </c>
      <c r="I5" s="1" t="s">
        <v>18</v>
      </c>
      <c r="J5" s="1" t="s">
        <v>19</v>
      </c>
      <c r="K5" s="4"/>
      <c r="L5" s="1" t="s">
        <v>0</v>
      </c>
      <c r="N5" s="1" t="s">
        <v>1</v>
      </c>
      <c r="O5" s="12" t="s">
        <v>2</v>
      </c>
      <c r="P5" s="12"/>
      <c r="Q5" s="12"/>
      <c r="R5" s="12"/>
      <c r="S5" s="2" t="s">
        <v>3</v>
      </c>
      <c r="T5" s="36"/>
      <c r="U5" s="1" t="s">
        <v>4</v>
      </c>
      <c r="V5" s="4"/>
      <c r="W5" s="1" t="s">
        <v>5</v>
      </c>
      <c r="X5" s="2" t="s">
        <v>6</v>
      </c>
      <c r="Y5" s="4"/>
      <c r="Z5" s="1" t="s">
        <v>7</v>
      </c>
      <c r="AA5" s="2" t="s">
        <v>8</v>
      </c>
      <c r="AB5" s="35"/>
      <c r="AC5" s="2" t="s">
        <v>9</v>
      </c>
      <c r="AD5" s="1" t="s">
        <v>10</v>
      </c>
      <c r="AE5" s="1" t="s">
        <v>11</v>
      </c>
    </row>
    <row r="6" spans="2:24" ht="15">
      <c r="B6" t="s">
        <v>26</v>
      </c>
      <c r="G6" t="s">
        <v>30</v>
      </c>
      <c r="L6" s="3">
        <v>41533</v>
      </c>
      <c r="N6" s="6">
        <v>0.5833333333333334</v>
      </c>
      <c r="O6" s="13">
        <v>2</v>
      </c>
      <c r="U6">
        <v>1</v>
      </c>
      <c r="W6">
        <v>1</v>
      </c>
      <c r="X6">
        <v>1</v>
      </c>
    </row>
    <row r="7" spans="12:24" ht="15">
      <c r="L7" s="3">
        <v>41534</v>
      </c>
      <c r="N7" s="6" t="s">
        <v>27</v>
      </c>
      <c r="O7" s="13">
        <v>1</v>
      </c>
      <c r="U7">
        <v>1</v>
      </c>
      <c r="W7">
        <v>1</v>
      </c>
      <c r="X7">
        <v>1</v>
      </c>
    </row>
    <row r="8" spans="12:24" ht="15">
      <c r="L8" s="3">
        <v>41535</v>
      </c>
      <c r="N8" s="6">
        <v>0.5625</v>
      </c>
      <c r="O8" s="13">
        <v>3</v>
      </c>
      <c r="U8">
        <v>1</v>
      </c>
      <c r="W8">
        <v>1</v>
      </c>
      <c r="X8">
        <v>1</v>
      </c>
    </row>
    <row r="9" spans="12:24" ht="15">
      <c r="L9" s="3">
        <v>41536</v>
      </c>
      <c r="N9" s="6">
        <v>0.5347222222222222</v>
      </c>
      <c r="O9" s="13">
        <v>2</v>
      </c>
      <c r="U9">
        <v>1</v>
      </c>
      <c r="W9">
        <v>1</v>
      </c>
      <c r="X9">
        <v>1</v>
      </c>
    </row>
    <row r="10" spans="12:24" ht="15">
      <c r="L10" s="3">
        <v>41540</v>
      </c>
      <c r="N10" s="6">
        <v>0.4513888888888889</v>
      </c>
      <c r="O10" s="13">
        <v>1</v>
      </c>
      <c r="U10">
        <v>1</v>
      </c>
      <c r="W10">
        <v>1</v>
      </c>
      <c r="X10">
        <v>1</v>
      </c>
    </row>
    <row r="11" spans="12:24" ht="15">
      <c r="L11" s="3">
        <v>41541</v>
      </c>
      <c r="N11" s="6">
        <v>0.4583333333333333</v>
      </c>
      <c r="O11" s="13">
        <v>2</v>
      </c>
      <c r="U11">
        <v>1</v>
      </c>
      <c r="W11">
        <v>1</v>
      </c>
      <c r="X11">
        <v>1</v>
      </c>
    </row>
    <row r="12" spans="12:24" ht="15">
      <c r="L12" s="3">
        <v>41542</v>
      </c>
      <c r="N12" s="6">
        <v>0.5347222222222222</v>
      </c>
      <c r="O12" s="13">
        <v>3</v>
      </c>
      <c r="U12">
        <v>1</v>
      </c>
      <c r="W12">
        <v>1</v>
      </c>
      <c r="X12">
        <v>1</v>
      </c>
    </row>
    <row r="13" spans="12:24" ht="15">
      <c r="L13" s="3">
        <v>41543</v>
      </c>
      <c r="N13" s="6">
        <v>0.5416666666666666</v>
      </c>
      <c r="O13" s="13">
        <v>2</v>
      </c>
      <c r="U13">
        <v>1</v>
      </c>
      <c r="W13">
        <v>1</v>
      </c>
      <c r="X13">
        <v>1</v>
      </c>
    </row>
    <row r="14" spans="12:24" ht="15">
      <c r="L14" s="3">
        <v>41544</v>
      </c>
      <c r="N14" s="6">
        <v>0.576388888888889</v>
      </c>
      <c r="O14" s="13">
        <v>2</v>
      </c>
      <c r="U14">
        <v>1</v>
      </c>
      <c r="W14">
        <v>1</v>
      </c>
      <c r="X14">
        <v>1</v>
      </c>
    </row>
    <row r="15" spans="2:31" s="5" customFormat="1" ht="15">
      <c r="B15" s="5" t="s">
        <v>26</v>
      </c>
      <c r="L15" s="7">
        <v>9</v>
      </c>
      <c r="M15" s="5">
        <v>14</v>
      </c>
      <c r="N15" s="11">
        <v>0.5416666666666666</v>
      </c>
      <c r="O15" s="14">
        <f>SUM(O6:O14)</f>
        <v>18</v>
      </c>
      <c r="P15" s="14"/>
      <c r="Q15" s="14"/>
      <c r="R15" s="14"/>
      <c r="S15" s="5">
        <f aca="true" t="shared" si="0" ref="S15:AE15">SUM(S6:S14)</f>
        <v>0</v>
      </c>
      <c r="T15" s="37"/>
      <c r="U15" s="5">
        <f t="shared" si="0"/>
        <v>9</v>
      </c>
      <c r="W15" s="5">
        <f t="shared" si="0"/>
        <v>9</v>
      </c>
      <c r="X15" s="5">
        <f>SUM(X6:X14)</f>
        <v>9</v>
      </c>
      <c r="Z15" s="5">
        <f t="shared" si="0"/>
        <v>0</v>
      </c>
      <c r="AA15" s="5">
        <f t="shared" si="0"/>
        <v>0</v>
      </c>
      <c r="AC15" s="5">
        <f t="shared" si="0"/>
        <v>0</v>
      </c>
      <c r="AD15" s="5">
        <f t="shared" si="0"/>
        <v>0</v>
      </c>
      <c r="AE15" s="5">
        <f t="shared" si="0"/>
        <v>0</v>
      </c>
    </row>
    <row r="16" spans="2:26" ht="15">
      <c r="B16" t="s">
        <v>21</v>
      </c>
      <c r="C16" s="3">
        <v>41559</v>
      </c>
      <c r="D16" t="s">
        <v>22</v>
      </c>
      <c r="E16">
        <v>2</v>
      </c>
      <c r="F16" t="s">
        <v>23</v>
      </c>
      <c r="G16" t="s">
        <v>24</v>
      </c>
      <c r="H16" t="s">
        <v>25</v>
      </c>
      <c r="I16" t="s">
        <v>25</v>
      </c>
      <c r="J16" t="s">
        <v>25</v>
      </c>
      <c r="L16" s="3">
        <v>41534</v>
      </c>
      <c r="N16" s="6">
        <v>0.513888888888889</v>
      </c>
      <c r="O16" s="13">
        <v>4</v>
      </c>
      <c r="S16">
        <v>1</v>
      </c>
      <c r="U16">
        <v>1</v>
      </c>
      <c r="W16">
        <v>1</v>
      </c>
      <c r="X16">
        <v>1</v>
      </c>
      <c r="Z16">
        <v>1</v>
      </c>
    </row>
    <row r="17" spans="12:26" ht="15">
      <c r="L17" s="3">
        <v>41538</v>
      </c>
      <c r="N17" s="6">
        <v>0.7777777777777778</v>
      </c>
      <c r="O17" s="13">
        <v>1</v>
      </c>
      <c r="U17">
        <v>1</v>
      </c>
      <c r="X17">
        <v>1</v>
      </c>
      <c r="Z17">
        <v>1</v>
      </c>
    </row>
    <row r="18" spans="12:27" ht="15">
      <c r="L18" s="3">
        <v>41540</v>
      </c>
      <c r="N18" s="6">
        <v>0.4472222222222222</v>
      </c>
      <c r="O18" s="13">
        <v>2</v>
      </c>
      <c r="S18">
        <v>1</v>
      </c>
      <c r="U18">
        <v>1</v>
      </c>
      <c r="X18">
        <v>1</v>
      </c>
      <c r="Z18">
        <v>1</v>
      </c>
      <c r="AA18">
        <v>1</v>
      </c>
    </row>
    <row r="19" spans="12:24" ht="15">
      <c r="L19" s="3">
        <v>41542</v>
      </c>
      <c r="N19" s="6">
        <v>0.4791666666666667</v>
      </c>
      <c r="O19" s="13">
        <v>2</v>
      </c>
      <c r="S19">
        <v>1</v>
      </c>
      <c r="U19">
        <v>1</v>
      </c>
      <c r="X19">
        <v>1</v>
      </c>
    </row>
    <row r="20" spans="12:24" ht="15">
      <c r="L20" s="3">
        <v>41543</v>
      </c>
      <c r="N20" s="6">
        <v>0.4479166666666667</v>
      </c>
      <c r="O20" s="13">
        <v>1</v>
      </c>
      <c r="S20">
        <v>1</v>
      </c>
      <c r="U20">
        <v>1</v>
      </c>
      <c r="X20">
        <v>1</v>
      </c>
    </row>
    <row r="21" spans="2:20" s="5" customFormat="1" ht="15">
      <c r="B21" s="5" t="s">
        <v>21</v>
      </c>
      <c r="L21" s="10">
        <v>5</v>
      </c>
      <c r="M21" s="5">
        <v>14</v>
      </c>
      <c r="O21" s="14">
        <f>SUM(O16:O20)</f>
        <v>10</v>
      </c>
      <c r="P21" s="14"/>
      <c r="Q21" s="14"/>
      <c r="R21" s="14"/>
      <c r="T21" s="37"/>
    </row>
    <row r="22" spans="2:29" ht="15">
      <c r="B22" t="s">
        <v>28</v>
      </c>
      <c r="C22" t="s">
        <v>29</v>
      </c>
      <c r="D22" t="s">
        <v>38</v>
      </c>
      <c r="E22">
        <v>4</v>
      </c>
      <c r="F22" t="s">
        <v>33</v>
      </c>
      <c r="G22" t="s">
        <v>24</v>
      </c>
      <c r="H22" t="s">
        <v>38</v>
      </c>
      <c r="I22" t="s">
        <v>31</v>
      </c>
      <c r="J22" t="s">
        <v>38</v>
      </c>
      <c r="L22" s="3">
        <v>41530</v>
      </c>
      <c r="N22" s="6">
        <v>0.638888888888889</v>
      </c>
      <c r="O22" s="13">
        <v>1</v>
      </c>
      <c r="S22">
        <v>1</v>
      </c>
      <c r="AA22">
        <v>1</v>
      </c>
      <c r="AC22">
        <v>1</v>
      </c>
    </row>
    <row r="23" spans="12:29" ht="15">
      <c r="L23" s="3">
        <v>41531</v>
      </c>
      <c r="O23" s="13">
        <v>2</v>
      </c>
      <c r="S23">
        <v>1</v>
      </c>
      <c r="U23">
        <v>1</v>
      </c>
      <c r="W23">
        <v>1</v>
      </c>
      <c r="AC23">
        <v>1</v>
      </c>
    </row>
    <row r="24" spans="12:29" ht="15">
      <c r="L24" s="3">
        <v>41532</v>
      </c>
      <c r="O24" s="13">
        <v>2</v>
      </c>
      <c r="S24">
        <v>1</v>
      </c>
      <c r="U24">
        <v>1</v>
      </c>
      <c r="W24">
        <v>1</v>
      </c>
      <c r="AC24">
        <v>1</v>
      </c>
    </row>
    <row r="25" spans="12:29" ht="15">
      <c r="L25" s="3">
        <v>41533</v>
      </c>
      <c r="O25" s="13">
        <v>2</v>
      </c>
      <c r="S25">
        <v>1</v>
      </c>
      <c r="U25">
        <v>1</v>
      </c>
      <c r="W25">
        <v>1</v>
      </c>
      <c r="AC25">
        <v>1</v>
      </c>
    </row>
    <row r="26" spans="12:29" ht="15">
      <c r="L26" s="3">
        <v>41534</v>
      </c>
      <c r="O26" s="13">
        <v>1</v>
      </c>
      <c r="S26">
        <v>1</v>
      </c>
      <c r="AC26">
        <v>1</v>
      </c>
    </row>
    <row r="27" spans="12:29" ht="15">
      <c r="L27" s="3">
        <v>41535</v>
      </c>
      <c r="O27" s="13">
        <v>1</v>
      </c>
      <c r="S27">
        <v>1</v>
      </c>
      <c r="U27">
        <v>1</v>
      </c>
      <c r="AC27">
        <v>1</v>
      </c>
    </row>
    <row r="28" spans="12:29" ht="15">
      <c r="L28" s="3">
        <v>41536</v>
      </c>
      <c r="O28" s="13">
        <v>1</v>
      </c>
      <c r="S28">
        <v>1</v>
      </c>
      <c r="AC28">
        <v>1</v>
      </c>
    </row>
    <row r="29" spans="12:29" ht="15">
      <c r="L29" s="3">
        <v>41537</v>
      </c>
      <c r="O29" s="13">
        <v>1</v>
      </c>
      <c r="S29">
        <v>1</v>
      </c>
      <c r="U29">
        <v>1</v>
      </c>
      <c r="AC29">
        <v>1</v>
      </c>
    </row>
    <row r="30" spans="12:29" ht="15">
      <c r="L30" s="3">
        <v>41538</v>
      </c>
      <c r="O30" s="13">
        <v>1</v>
      </c>
      <c r="S30">
        <v>1</v>
      </c>
      <c r="AC30">
        <v>1</v>
      </c>
    </row>
    <row r="31" spans="12:29" ht="15">
      <c r="L31" s="3">
        <v>41539</v>
      </c>
      <c r="O31" s="13">
        <v>1</v>
      </c>
      <c r="S31">
        <v>1</v>
      </c>
      <c r="AC31">
        <v>1</v>
      </c>
    </row>
    <row r="32" spans="12:29" ht="15">
      <c r="L32" s="3">
        <v>41540</v>
      </c>
      <c r="O32" s="13">
        <v>2</v>
      </c>
      <c r="S32">
        <v>1</v>
      </c>
      <c r="W32">
        <v>1</v>
      </c>
      <c r="AC32">
        <v>1</v>
      </c>
    </row>
    <row r="33" spans="12:29" ht="15">
      <c r="L33" s="3">
        <v>41541</v>
      </c>
      <c r="O33" s="13">
        <v>1</v>
      </c>
      <c r="S33">
        <v>1</v>
      </c>
      <c r="U33">
        <v>1</v>
      </c>
      <c r="AC33">
        <v>1</v>
      </c>
    </row>
    <row r="34" spans="12:29" ht="15">
      <c r="L34" s="3">
        <v>41542</v>
      </c>
      <c r="O34" s="13">
        <v>2</v>
      </c>
      <c r="S34">
        <v>1</v>
      </c>
      <c r="W34">
        <v>1</v>
      </c>
      <c r="AC34">
        <v>1</v>
      </c>
    </row>
    <row r="35" spans="12:30" ht="15">
      <c r="L35" s="3">
        <v>41543</v>
      </c>
      <c r="O35" s="13">
        <v>1</v>
      </c>
      <c r="S35">
        <v>1</v>
      </c>
      <c r="AC35">
        <v>1</v>
      </c>
      <c r="AD35">
        <v>1</v>
      </c>
    </row>
    <row r="36" spans="2:31" s="5" customFormat="1" ht="15">
      <c r="B36" s="5" t="s">
        <v>28</v>
      </c>
      <c r="L36" s="5">
        <v>14</v>
      </c>
      <c r="M36" s="5">
        <v>14</v>
      </c>
      <c r="N36" s="9">
        <v>15</v>
      </c>
      <c r="O36" s="14">
        <f>SUM(O22:O35)</f>
        <v>19</v>
      </c>
      <c r="P36" s="14"/>
      <c r="Q36" s="14"/>
      <c r="R36" s="14"/>
      <c r="S36" s="5">
        <f>SUM(S22:S35)</f>
        <v>14</v>
      </c>
      <c r="T36" s="37"/>
      <c r="U36" s="5">
        <f aca="true" t="shared" si="1" ref="U36:AE36">SUM(U22:U35)</f>
        <v>6</v>
      </c>
      <c r="W36" s="5">
        <f t="shared" si="1"/>
        <v>5</v>
      </c>
      <c r="X36" s="5">
        <f>SUM(X22:X35)</f>
        <v>0</v>
      </c>
      <c r="Z36" s="5">
        <f t="shared" si="1"/>
        <v>0</v>
      </c>
      <c r="AA36" s="5">
        <f t="shared" si="1"/>
        <v>1</v>
      </c>
      <c r="AC36" s="5">
        <f t="shared" si="1"/>
        <v>14</v>
      </c>
      <c r="AD36" s="5">
        <f t="shared" si="1"/>
        <v>1</v>
      </c>
      <c r="AE36" s="5">
        <f t="shared" si="1"/>
        <v>0</v>
      </c>
    </row>
    <row r="37" spans="14:28" s="18" customFormat="1" ht="15">
      <c r="N37" s="19"/>
      <c r="O37" s="20"/>
      <c r="P37" s="20"/>
      <c r="Q37" s="20"/>
      <c r="R37" s="20"/>
      <c r="T37" s="37"/>
      <c r="V37" s="5"/>
      <c r="Y37" s="5"/>
      <c r="AB37" s="5"/>
    </row>
    <row r="38" spans="14:28" s="18" customFormat="1" ht="15">
      <c r="N38" s="19"/>
      <c r="O38" s="20"/>
      <c r="P38" s="20"/>
      <c r="Q38" s="20"/>
      <c r="R38" s="20"/>
      <c r="T38" s="37"/>
      <c r="V38" s="5"/>
      <c r="Y38" s="5"/>
      <c r="AB38" s="5"/>
    </row>
    <row r="39" spans="2:31" s="1" customFormat="1" ht="101.25">
      <c r="B39" s="1" t="s">
        <v>20</v>
      </c>
      <c r="C39" s="1" t="s">
        <v>12</v>
      </c>
      <c r="D39" s="2" t="s">
        <v>13</v>
      </c>
      <c r="E39" s="1" t="s">
        <v>14</v>
      </c>
      <c r="F39" s="1" t="s">
        <v>15</v>
      </c>
      <c r="G39" s="1" t="s">
        <v>16</v>
      </c>
      <c r="H39" s="1" t="s">
        <v>17</v>
      </c>
      <c r="I39" s="1" t="s">
        <v>18</v>
      </c>
      <c r="J39" s="1" t="s">
        <v>19</v>
      </c>
      <c r="K39" s="4"/>
      <c r="L39" s="1" t="s">
        <v>0</v>
      </c>
      <c r="N39" s="1" t="s">
        <v>1</v>
      </c>
      <c r="O39" s="12" t="s">
        <v>2</v>
      </c>
      <c r="P39" s="34" t="s">
        <v>64</v>
      </c>
      <c r="Q39" s="34" t="s">
        <v>65</v>
      </c>
      <c r="R39" s="34" t="s">
        <v>66</v>
      </c>
      <c r="S39" s="2" t="s">
        <v>3</v>
      </c>
      <c r="T39" s="36" t="s">
        <v>72</v>
      </c>
      <c r="U39" s="1" t="s">
        <v>4</v>
      </c>
      <c r="V39" s="36" t="s">
        <v>70</v>
      </c>
      <c r="W39" s="1" t="s">
        <v>5</v>
      </c>
      <c r="X39" s="2" t="s">
        <v>6</v>
      </c>
      <c r="Y39" s="36" t="s">
        <v>71</v>
      </c>
      <c r="Z39" s="1" t="s">
        <v>7</v>
      </c>
      <c r="AA39" s="2" t="s">
        <v>8</v>
      </c>
      <c r="AB39" s="35" t="s">
        <v>73</v>
      </c>
      <c r="AC39" s="2" t="s">
        <v>9</v>
      </c>
      <c r="AD39" s="1" t="s">
        <v>10</v>
      </c>
      <c r="AE39" s="1" t="s">
        <v>11</v>
      </c>
    </row>
    <row r="40" spans="14:28" s="18" customFormat="1" ht="15">
      <c r="N40" s="19"/>
      <c r="O40" s="20"/>
      <c r="P40" s="14"/>
      <c r="Q40" s="14"/>
      <c r="R40" s="14"/>
      <c r="T40" s="37"/>
      <c r="V40" s="5"/>
      <c r="Y40" s="5"/>
      <c r="AB40" s="5"/>
    </row>
    <row r="41" spans="1:28" s="15" customFormat="1" ht="15">
      <c r="A41" s="15">
        <v>1</v>
      </c>
      <c r="B41" s="15" t="s">
        <v>82</v>
      </c>
      <c r="C41" s="21">
        <v>41559</v>
      </c>
      <c r="D41" s="15" t="s">
        <v>22</v>
      </c>
      <c r="E41" s="15">
        <v>2</v>
      </c>
      <c r="F41" s="15" t="s">
        <v>23</v>
      </c>
      <c r="G41" s="15" t="s">
        <v>24</v>
      </c>
      <c r="H41" s="15" t="s">
        <v>31</v>
      </c>
      <c r="I41" s="15" t="s">
        <v>31</v>
      </c>
      <c r="J41" s="15" t="s">
        <v>31</v>
      </c>
      <c r="L41" s="15">
        <v>5</v>
      </c>
      <c r="M41" s="15">
        <v>14</v>
      </c>
      <c r="N41" s="16"/>
      <c r="O41" s="17">
        <v>10</v>
      </c>
      <c r="P41" s="39">
        <f>+O41/M41</f>
        <v>0.7142857142857143</v>
      </c>
      <c r="Q41" s="39">
        <f>+P41/E41</f>
        <v>0.35714285714285715</v>
      </c>
      <c r="R41" s="39">
        <f>1/Q41</f>
        <v>2.8</v>
      </c>
      <c r="T41" s="37"/>
      <c r="V41" s="38">
        <f aca="true" t="shared" si="2" ref="V41:V62">+U41/$M41</f>
        <v>0</v>
      </c>
      <c r="Y41" s="38">
        <f aca="true" t="shared" si="3" ref="Y41:Y62">+X41/$M41</f>
        <v>0</v>
      </c>
      <c r="AB41" s="38">
        <f aca="true" t="shared" si="4" ref="AB41:AB62">+AA41/$M41</f>
        <v>0</v>
      </c>
    </row>
    <row r="42" spans="1:31" s="15" customFormat="1" ht="15">
      <c r="A42" s="15">
        <v>2</v>
      </c>
      <c r="B42" s="15" t="s">
        <v>80</v>
      </c>
      <c r="C42" s="15" t="s">
        <v>29</v>
      </c>
      <c r="D42" s="15" t="s">
        <v>38</v>
      </c>
      <c r="E42" s="15">
        <v>4</v>
      </c>
      <c r="F42" s="15" t="s">
        <v>33</v>
      </c>
      <c r="G42" s="15" t="s">
        <v>24</v>
      </c>
      <c r="H42" s="15" t="s">
        <v>38</v>
      </c>
      <c r="I42" s="15" t="s">
        <v>31</v>
      </c>
      <c r="J42" s="15" t="s">
        <v>38</v>
      </c>
      <c r="L42" s="15">
        <v>14</v>
      </c>
      <c r="M42" s="15">
        <v>14</v>
      </c>
      <c r="N42" s="16">
        <v>15</v>
      </c>
      <c r="O42" s="17">
        <v>19</v>
      </c>
      <c r="P42" s="39">
        <f aca="true" t="shared" si="5" ref="P42:P63">+O42/M42</f>
        <v>1.3571428571428572</v>
      </c>
      <c r="Q42" s="39">
        <f aca="true" t="shared" si="6" ref="Q42:Q63">+P42/E42</f>
        <v>0.3392857142857143</v>
      </c>
      <c r="R42" s="39">
        <f aca="true" t="shared" si="7" ref="R42:R63">1/Q42</f>
        <v>2.9473684210526314</v>
      </c>
      <c r="S42" s="15">
        <v>14</v>
      </c>
      <c r="T42" s="38">
        <f>+S42/M42</f>
        <v>1</v>
      </c>
      <c r="U42" s="15">
        <v>6</v>
      </c>
      <c r="V42" s="38">
        <f t="shared" si="2"/>
        <v>0.42857142857142855</v>
      </c>
      <c r="W42" s="15">
        <v>5</v>
      </c>
      <c r="X42" s="15">
        <v>0</v>
      </c>
      <c r="Y42" s="38">
        <f t="shared" si="3"/>
        <v>0</v>
      </c>
      <c r="Z42" s="15">
        <v>0</v>
      </c>
      <c r="AA42" s="15">
        <v>1</v>
      </c>
      <c r="AB42" s="38">
        <f t="shared" si="4"/>
        <v>0.07142857142857142</v>
      </c>
      <c r="AC42" s="15">
        <v>14</v>
      </c>
      <c r="AD42" s="15">
        <v>1</v>
      </c>
      <c r="AE42" s="15">
        <v>0</v>
      </c>
    </row>
    <row r="43" spans="1:31" ht="15">
      <c r="A43" s="15">
        <v>3</v>
      </c>
      <c r="B43" t="s">
        <v>81</v>
      </c>
      <c r="C43" t="s">
        <v>32</v>
      </c>
      <c r="D43" t="s">
        <v>38</v>
      </c>
      <c r="E43">
        <v>4</v>
      </c>
      <c r="F43" t="s">
        <v>33</v>
      </c>
      <c r="G43" t="s">
        <v>24</v>
      </c>
      <c r="H43" t="s">
        <v>31</v>
      </c>
      <c r="I43" t="s">
        <v>31</v>
      </c>
      <c r="J43" t="s">
        <v>31</v>
      </c>
      <c r="L43" s="8">
        <v>7</v>
      </c>
      <c r="M43">
        <v>7</v>
      </c>
      <c r="N43" s="6">
        <v>0.75</v>
      </c>
      <c r="O43" s="13">
        <v>19</v>
      </c>
      <c r="P43" s="39">
        <f t="shared" si="5"/>
        <v>2.7142857142857144</v>
      </c>
      <c r="Q43" s="39">
        <f t="shared" si="6"/>
        <v>0.6785714285714286</v>
      </c>
      <c r="R43" s="39">
        <f t="shared" si="7"/>
        <v>1.4736842105263157</v>
      </c>
      <c r="S43">
        <v>7</v>
      </c>
      <c r="T43" s="38">
        <f aca="true" t="shared" si="8" ref="T43:T62">+S43/M43</f>
        <v>1</v>
      </c>
      <c r="U43">
        <v>5</v>
      </c>
      <c r="V43" s="38">
        <f t="shared" si="2"/>
        <v>0.7142857142857143</v>
      </c>
      <c r="W43">
        <v>7</v>
      </c>
      <c r="X43">
        <v>5</v>
      </c>
      <c r="Y43" s="38">
        <f t="shared" si="3"/>
        <v>0.7142857142857143</v>
      </c>
      <c r="Z43">
        <v>2</v>
      </c>
      <c r="AA43">
        <v>3</v>
      </c>
      <c r="AB43" s="38">
        <f t="shared" si="4"/>
        <v>0.42857142857142855</v>
      </c>
      <c r="AC43">
        <v>0</v>
      </c>
      <c r="AD43">
        <v>3</v>
      </c>
      <c r="AE43">
        <v>3</v>
      </c>
    </row>
    <row r="44" spans="1:28" ht="15">
      <c r="A44" s="15">
        <v>4</v>
      </c>
      <c r="B44" t="s">
        <v>83</v>
      </c>
      <c r="C44" s="15" t="s">
        <v>35</v>
      </c>
      <c r="D44" t="s">
        <v>38</v>
      </c>
      <c r="E44">
        <v>4</v>
      </c>
      <c r="F44" t="s">
        <v>23</v>
      </c>
      <c r="G44" t="s">
        <v>24</v>
      </c>
      <c r="H44" t="s">
        <v>31</v>
      </c>
      <c r="I44" t="s">
        <v>31</v>
      </c>
      <c r="J44" t="s">
        <v>31</v>
      </c>
      <c r="L44" s="8">
        <v>6</v>
      </c>
      <c r="M44">
        <v>7</v>
      </c>
      <c r="N44" s="6">
        <v>0.7916666666666666</v>
      </c>
      <c r="O44" s="13">
        <v>9</v>
      </c>
      <c r="P44" s="39">
        <f t="shared" si="5"/>
        <v>1.2857142857142858</v>
      </c>
      <c r="Q44" s="39">
        <f t="shared" si="6"/>
        <v>0.32142857142857145</v>
      </c>
      <c r="R44" s="39">
        <f t="shared" si="7"/>
        <v>3.1111111111111107</v>
      </c>
      <c r="S44">
        <v>6</v>
      </c>
      <c r="T44" s="38">
        <f t="shared" si="8"/>
        <v>0.8571428571428571</v>
      </c>
      <c r="U44">
        <v>6</v>
      </c>
      <c r="V44" s="38">
        <f t="shared" si="2"/>
        <v>0.8571428571428571</v>
      </c>
      <c r="W44">
        <v>3</v>
      </c>
      <c r="X44">
        <v>3</v>
      </c>
      <c r="Y44" s="38">
        <f t="shared" si="3"/>
        <v>0.42857142857142855</v>
      </c>
      <c r="AB44" s="38">
        <f t="shared" si="4"/>
        <v>0</v>
      </c>
    </row>
    <row r="45" spans="1:28" ht="15">
      <c r="A45" s="15">
        <v>5</v>
      </c>
      <c r="B45" t="s">
        <v>84</v>
      </c>
      <c r="C45" t="s">
        <v>34</v>
      </c>
      <c r="D45" t="s">
        <v>38</v>
      </c>
      <c r="E45">
        <v>5</v>
      </c>
      <c r="F45" t="s">
        <v>33</v>
      </c>
      <c r="G45" t="s">
        <v>30</v>
      </c>
      <c r="H45" t="s">
        <v>31</v>
      </c>
      <c r="I45" t="s">
        <v>31</v>
      </c>
      <c r="J45" s="15" t="s">
        <v>38</v>
      </c>
      <c r="L45" s="8"/>
      <c r="P45" s="39"/>
      <c r="Q45" s="39"/>
      <c r="R45" s="39"/>
      <c r="S45">
        <v>7</v>
      </c>
      <c r="T45" s="38"/>
      <c r="U45">
        <v>7</v>
      </c>
      <c r="V45" s="38"/>
      <c r="W45">
        <v>7</v>
      </c>
      <c r="X45">
        <v>7</v>
      </c>
      <c r="Y45" s="38"/>
      <c r="AB45" s="38"/>
    </row>
    <row r="46" spans="1:31" ht="15">
      <c r="A46" s="15">
        <v>6</v>
      </c>
      <c r="B46" t="s">
        <v>85</v>
      </c>
      <c r="G46" t="s">
        <v>24</v>
      </c>
      <c r="H46" t="s">
        <v>31</v>
      </c>
      <c r="I46" t="s">
        <v>31</v>
      </c>
      <c r="J46" t="s">
        <v>31</v>
      </c>
      <c r="L46" s="8">
        <v>6</v>
      </c>
      <c r="M46">
        <v>7</v>
      </c>
      <c r="N46" s="6">
        <v>0.5416666666666666</v>
      </c>
      <c r="O46" s="13">
        <v>6</v>
      </c>
      <c r="P46" s="39">
        <f t="shared" si="5"/>
        <v>0.8571428571428571</v>
      </c>
      <c r="Q46" s="39"/>
      <c r="R46" s="39"/>
      <c r="S46">
        <v>6</v>
      </c>
      <c r="T46" s="38">
        <f t="shared" si="8"/>
        <v>0.8571428571428571</v>
      </c>
      <c r="U46">
        <v>5</v>
      </c>
      <c r="V46" s="38">
        <f t="shared" si="2"/>
        <v>0.7142857142857143</v>
      </c>
      <c r="W46">
        <v>2</v>
      </c>
      <c r="X46">
        <v>5</v>
      </c>
      <c r="Y46" s="38">
        <f t="shared" si="3"/>
        <v>0.7142857142857143</v>
      </c>
      <c r="Z46">
        <v>2</v>
      </c>
      <c r="AA46">
        <v>1</v>
      </c>
      <c r="AB46" s="38">
        <f t="shared" si="4"/>
        <v>0.14285714285714285</v>
      </c>
      <c r="AC46">
        <v>1</v>
      </c>
      <c r="AE46">
        <v>1</v>
      </c>
    </row>
    <row r="47" spans="1:28" ht="15">
      <c r="A47" s="15">
        <v>7</v>
      </c>
      <c r="B47" t="s">
        <v>86</v>
      </c>
      <c r="C47" t="s">
        <v>36</v>
      </c>
      <c r="D47" t="s">
        <v>38</v>
      </c>
      <c r="E47">
        <v>4</v>
      </c>
      <c r="F47" t="s">
        <v>37</v>
      </c>
      <c r="G47" t="s">
        <v>24</v>
      </c>
      <c r="H47" t="s">
        <v>38</v>
      </c>
      <c r="I47" t="s">
        <v>31</v>
      </c>
      <c r="J47" t="s">
        <v>31</v>
      </c>
      <c r="L47" s="8">
        <v>13</v>
      </c>
      <c r="M47">
        <v>14</v>
      </c>
      <c r="N47" s="6">
        <v>0.8333333333333334</v>
      </c>
      <c r="O47" s="13">
        <v>16</v>
      </c>
      <c r="P47" s="39">
        <f t="shared" si="5"/>
        <v>1.1428571428571428</v>
      </c>
      <c r="Q47" s="39">
        <f t="shared" si="6"/>
        <v>0.2857142857142857</v>
      </c>
      <c r="R47" s="39">
        <f t="shared" si="7"/>
        <v>3.5</v>
      </c>
      <c r="S47">
        <v>13</v>
      </c>
      <c r="T47" s="38">
        <f t="shared" si="8"/>
        <v>0.9285714285714286</v>
      </c>
      <c r="U47">
        <v>9</v>
      </c>
      <c r="V47" s="38">
        <f t="shared" si="2"/>
        <v>0.6428571428571429</v>
      </c>
      <c r="W47">
        <v>3</v>
      </c>
      <c r="X47">
        <v>1</v>
      </c>
      <c r="Y47" s="38">
        <f t="shared" si="3"/>
        <v>0.07142857142857142</v>
      </c>
      <c r="AB47" s="38">
        <f t="shared" si="4"/>
        <v>0</v>
      </c>
    </row>
    <row r="48" spans="1:31" ht="15">
      <c r="A48" s="15">
        <v>8</v>
      </c>
      <c r="B48" t="s">
        <v>87</v>
      </c>
      <c r="C48" t="s">
        <v>39</v>
      </c>
      <c r="D48" t="s">
        <v>38</v>
      </c>
      <c r="E48">
        <v>3</v>
      </c>
      <c r="F48" t="s">
        <v>33</v>
      </c>
      <c r="G48" t="s">
        <v>40</v>
      </c>
      <c r="H48" t="s">
        <v>31</v>
      </c>
      <c r="I48" t="s">
        <v>31</v>
      </c>
      <c r="J48" t="s">
        <v>31</v>
      </c>
      <c r="L48" s="8">
        <v>7</v>
      </c>
      <c r="M48">
        <v>7</v>
      </c>
      <c r="N48" s="6">
        <v>0.7916666666666666</v>
      </c>
      <c r="O48" s="13">
        <v>8</v>
      </c>
      <c r="P48" s="39">
        <f t="shared" si="5"/>
        <v>1.1428571428571428</v>
      </c>
      <c r="Q48" s="39">
        <f t="shared" si="6"/>
        <v>0.38095238095238093</v>
      </c>
      <c r="R48" s="39">
        <f t="shared" si="7"/>
        <v>2.625</v>
      </c>
      <c r="S48">
        <v>7</v>
      </c>
      <c r="T48" s="38">
        <f t="shared" si="8"/>
        <v>1</v>
      </c>
      <c r="U48">
        <v>4</v>
      </c>
      <c r="V48" s="38">
        <f t="shared" si="2"/>
        <v>0.5714285714285714</v>
      </c>
      <c r="W48">
        <v>4</v>
      </c>
      <c r="X48">
        <v>4</v>
      </c>
      <c r="Y48" s="38">
        <f t="shared" si="3"/>
        <v>0.5714285714285714</v>
      </c>
      <c r="AA48">
        <v>1</v>
      </c>
      <c r="AB48" s="38">
        <f t="shared" si="4"/>
        <v>0.14285714285714285</v>
      </c>
      <c r="AE48">
        <v>1</v>
      </c>
    </row>
    <row r="49" spans="1:29" ht="15">
      <c r="A49" s="15">
        <v>9</v>
      </c>
      <c r="B49" t="s">
        <v>41</v>
      </c>
      <c r="C49" t="s">
        <v>36</v>
      </c>
      <c r="D49" t="s">
        <v>38</v>
      </c>
      <c r="E49">
        <v>5</v>
      </c>
      <c r="F49" t="s">
        <v>42</v>
      </c>
      <c r="G49" t="s">
        <v>24</v>
      </c>
      <c r="H49" t="s">
        <v>31</v>
      </c>
      <c r="I49" t="s">
        <v>31</v>
      </c>
      <c r="J49" t="s">
        <v>31</v>
      </c>
      <c r="L49" s="8">
        <v>6</v>
      </c>
      <c r="M49">
        <v>7</v>
      </c>
      <c r="N49" s="6">
        <v>0.7916666666666666</v>
      </c>
      <c r="O49" s="13">
        <v>6</v>
      </c>
      <c r="P49" s="39">
        <f t="shared" si="5"/>
        <v>0.8571428571428571</v>
      </c>
      <c r="Q49" s="39">
        <f t="shared" si="6"/>
        <v>0.17142857142857143</v>
      </c>
      <c r="R49" s="39">
        <f t="shared" si="7"/>
        <v>5.833333333333333</v>
      </c>
      <c r="S49">
        <v>6</v>
      </c>
      <c r="T49" s="38">
        <f t="shared" si="8"/>
        <v>0.8571428571428571</v>
      </c>
      <c r="U49">
        <v>2</v>
      </c>
      <c r="V49" s="38">
        <f t="shared" si="2"/>
        <v>0.2857142857142857</v>
      </c>
      <c r="W49">
        <v>2</v>
      </c>
      <c r="X49">
        <v>1</v>
      </c>
      <c r="Y49" s="38">
        <f t="shared" si="3"/>
        <v>0.14285714285714285</v>
      </c>
      <c r="Z49">
        <v>2</v>
      </c>
      <c r="AA49">
        <v>1</v>
      </c>
      <c r="AB49" s="38">
        <f t="shared" si="4"/>
        <v>0.14285714285714285</v>
      </c>
      <c r="AC49">
        <v>1</v>
      </c>
    </row>
    <row r="50" spans="1:29" ht="15">
      <c r="A50" s="15">
        <v>10</v>
      </c>
      <c r="B50" t="s">
        <v>88</v>
      </c>
      <c r="C50" t="s">
        <v>43</v>
      </c>
      <c r="D50" t="s">
        <v>38</v>
      </c>
      <c r="E50">
        <v>5</v>
      </c>
      <c r="F50" t="s">
        <v>44</v>
      </c>
      <c r="G50" t="s">
        <v>24</v>
      </c>
      <c r="H50" t="s">
        <v>31</v>
      </c>
      <c r="I50" t="s">
        <v>31</v>
      </c>
      <c r="J50" t="s">
        <v>31</v>
      </c>
      <c r="L50" s="8">
        <v>6</v>
      </c>
      <c r="M50">
        <v>7</v>
      </c>
      <c r="N50" s="6">
        <v>0.8020833333333334</v>
      </c>
      <c r="O50" s="13">
        <v>7</v>
      </c>
      <c r="P50" s="39">
        <f t="shared" si="5"/>
        <v>1</v>
      </c>
      <c r="Q50" s="39">
        <f t="shared" si="6"/>
        <v>0.2</v>
      </c>
      <c r="R50" s="39">
        <f t="shared" si="7"/>
        <v>5</v>
      </c>
      <c r="S50">
        <v>6</v>
      </c>
      <c r="T50" s="38">
        <f t="shared" si="8"/>
        <v>0.8571428571428571</v>
      </c>
      <c r="U50">
        <v>6</v>
      </c>
      <c r="V50" s="38">
        <f t="shared" si="2"/>
        <v>0.8571428571428571</v>
      </c>
      <c r="X50">
        <v>6</v>
      </c>
      <c r="Y50" s="38">
        <f t="shared" si="3"/>
        <v>0.8571428571428571</v>
      </c>
      <c r="AB50" s="38">
        <f t="shared" si="4"/>
        <v>0</v>
      </c>
      <c r="AC50">
        <v>6</v>
      </c>
    </row>
    <row r="51" spans="1:28" ht="15">
      <c r="A51" s="15">
        <v>11</v>
      </c>
      <c r="B51" t="s">
        <v>89</v>
      </c>
      <c r="C51" s="3">
        <v>41559</v>
      </c>
      <c r="D51" t="s">
        <v>38</v>
      </c>
      <c r="E51">
        <v>4</v>
      </c>
      <c r="F51" t="s">
        <v>45</v>
      </c>
      <c r="G51" t="s">
        <v>24</v>
      </c>
      <c r="H51" t="s">
        <v>31</v>
      </c>
      <c r="I51" t="s">
        <v>31</v>
      </c>
      <c r="J51" t="s">
        <v>31</v>
      </c>
      <c r="L51" s="8">
        <v>7</v>
      </c>
      <c r="M51">
        <v>7</v>
      </c>
      <c r="N51" s="6">
        <v>0.7916666666666666</v>
      </c>
      <c r="O51" s="13">
        <v>22</v>
      </c>
      <c r="P51" s="39">
        <f t="shared" si="5"/>
        <v>3.142857142857143</v>
      </c>
      <c r="Q51" s="39">
        <f t="shared" si="6"/>
        <v>0.7857142857142857</v>
      </c>
      <c r="R51" s="39">
        <f t="shared" si="7"/>
        <v>1.2727272727272727</v>
      </c>
      <c r="S51">
        <v>7</v>
      </c>
      <c r="T51" s="38">
        <f t="shared" si="8"/>
        <v>1</v>
      </c>
      <c r="U51">
        <v>7</v>
      </c>
      <c r="V51" s="38">
        <f t="shared" si="2"/>
        <v>1</v>
      </c>
      <c r="W51">
        <v>7</v>
      </c>
      <c r="X51">
        <v>6</v>
      </c>
      <c r="Y51" s="38">
        <f t="shared" si="3"/>
        <v>0.8571428571428571</v>
      </c>
      <c r="Z51">
        <v>3</v>
      </c>
      <c r="AA51">
        <v>1</v>
      </c>
      <c r="AB51" s="38">
        <f t="shared" si="4"/>
        <v>0.14285714285714285</v>
      </c>
    </row>
    <row r="52" spans="1:28" ht="15">
      <c r="A52" s="15">
        <v>12</v>
      </c>
      <c r="B52" t="s">
        <v>90</v>
      </c>
      <c r="C52" t="s">
        <v>46</v>
      </c>
      <c r="D52" t="s">
        <v>38</v>
      </c>
      <c r="E52">
        <v>3</v>
      </c>
      <c r="F52" t="s">
        <v>47</v>
      </c>
      <c r="G52" t="s">
        <v>24</v>
      </c>
      <c r="H52" t="s">
        <v>31</v>
      </c>
      <c r="I52" t="s">
        <v>31</v>
      </c>
      <c r="J52" t="s">
        <v>31</v>
      </c>
      <c r="L52" s="8">
        <v>6</v>
      </c>
      <c r="M52">
        <v>7</v>
      </c>
      <c r="N52" s="6">
        <v>0.7708333333333334</v>
      </c>
      <c r="O52" s="13">
        <v>13</v>
      </c>
      <c r="P52" s="39">
        <f t="shared" si="5"/>
        <v>1.8571428571428572</v>
      </c>
      <c r="Q52" s="39">
        <f t="shared" si="6"/>
        <v>0.6190476190476191</v>
      </c>
      <c r="R52" s="39">
        <f t="shared" si="7"/>
        <v>1.6153846153846154</v>
      </c>
      <c r="S52">
        <v>6</v>
      </c>
      <c r="T52" s="38">
        <f t="shared" si="8"/>
        <v>0.8571428571428571</v>
      </c>
      <c r="U52">
        <v>2</v>
      </c>
      <c r="V52" s="38">
        <f t="shared" si="2"/>
        <v>0.2857142857142857</v>
      </c>
      <c r="W52">
        <v>1</v>
      </c>
      <c r="X52">
        <v>3</v>
      </c>
      <c r="Y52" s="38">
        <f t="shared" si="3"/>
        <v>0.42857142857142855</v>
      </c>
      <c r="AA52">
        <v>1</v>
      </c>
      <c r="AB52" s="38">
        <f t="shared" si="4"/>
        <v>0.14285714285714285</v>
      </c>
    </row>
    <row r="53" spans="1:28" ht="15">
      <c r="A53" s="15">
        <v>13</v>
      </c>
      <c r="B53" t="s">
        <v>91</v>
      </c>
      <c r="C53" t="s">
        <v>48</v>
      </c>
      <c r="D53" t="s">
        <v>38</v>
      </c>
      <c r="E53">
        <v>4</v>
      </c>
      <c r="F53" t="s">
        <v>33</v>
      </c>
      <c r="G53" t="s">
        <v>24</v>
      </c>
      <c r="H53" t="s">
        <v>31</v>
      </c>
      <c r="I53" t="s">
        <v>31</v>
      </c>
      <c r="J53" s="15" t="s">
        <v>38</v>
      </c>
      <c r="L53" s="8"/>
      <c r="P53" s="39"/>
      <c r="Q53" s="39"/>
      <c r="R53" s="39"/>
      <c r="T53" s="38"/>
      <c r="V53" s="38"/>
      <c r="Y53" s="38"/>
      <c r="AB53" s="38"/>
    </row>
    <row r="54" spans="1:28" ht="15">
      <c r="A54" s="15">
        <v>14</v>
      </c>
      <c r="B54" t="s">
        <v>92</v>
      </c>
      <c r="C54" t="s">
        <v>49</v>
      </c>
      <c r="D54" t="s">
        <v>38</v>
      </c>
      <c r="E54">
        <v>4</v>
      </c>
      <c r="F54" t="s">
        <v>33</v>
      </c>
      <c r="G54" t="s">
        <v>24</v>
      </c>
      <c r="H54" t="s">
        <v>31</v>
      </c>
      <c r="I54" t="s">
        <v>31</v>
      </c>
      <c r="J54" t="s">
        <v>31</v>
      </c>
      <c r="L54" s="8">
        <v>7</v>
      </c>
      <c r="M54">
        <v>7</v>
      </c>
      <c r="N54" s="6">
        <v>0.8333333333333334</v>
      </c>
      <c r="O54" s="13">
        <v>7</v>
      </c>
      <c r="P54" s="39">
        <f t="shared" si="5"/>
        <v>1</v>
      </c>
      <c r="Q54" s="39">
        <f t="shared" si="6"/>
        <v>0.25</v>
      </c>
      <c r="R54" s="39">
        <f t="shared" si="7"/>
        <v>4</v>
      </c>
      <c r="S54">
        <v>7</v>
      </c>
      <c r="T54" s="38">
        <f t="shared" si="8"/>
        <v>1</v>
      </c>
      <c r="U54">
        <v>7</v>
      </c>
      <c r="V54" s="38">
        <f t="shared" si="2"/>
        <v>1</v>
      </c>
      <c r="W54">
        <v>2</v>
      </c>
      <c r="X54">
        <v>2</v>
      </c>
      <c r="Y54" s="38">
        <f t="shared" si="3"/>
        <v>0.2857142857142857</v>
      </c>
      <c r="Z54">
        <v>1</v>
      </c>
      <c r="AA54">
        <v>1</v>
      </c>
      <c r="AB54" s="38">
        <f t="shared" si="4"/>
        <v>0.14285714285714285</v>
      </c>
    </row>
    <row r="55" spans="1:28" ht="15">
      <c r="A55" s="15">
        <v>15</v>
      </c>
      <c r="B55" t="s">
        <v>93</v>
      </c>
      <c r="E55">
        <v>2</v>
      </c>
      <c r="F55" t="s">
        <v>50</v>
      </c>
      <c r="G55" t="s">
        <v>24</v>
      </c>
      <c r="H55" t="s">
        <v>31</v>
      </c>
      <c r="I55" t="s">
        <v>31</v>
      </c>
      <c r="J55" t="s">
        <v>31</v>
      </c>
      <c r="L55" s="8">
        <v>6</v>
      </c>
      <c r="M55">
        <v>7</v>
      </c>
      <c r="N55" t="s">
        <v>51</v>
      </c>
      <c r="O55" s="13">
        <v>6</v>
      </c>
      <c r="P55" s="39">
        <f t="shared" si="5"/>
        <v>0.8571428571428571</v>
      </c>
      <c r="Q55" s="39">
        <f t="shared" si="6"/>
        <v>0.42857142857142855</v>
      </c>
      <c r="R55" s="39">
        <f t="shared" si="7"/>
        <v>2.3333333333333335</v>
      </c>
      <c r="S55">
        <v>6</v>
      </c>
      <c r="T55" s="38">
        <f t="shared" si="8"/>
        <v>0.8571428571428571</v>
      </c>
      <c r="U55">
        <v>6</v>
      </c>
      <c r="V55" s="38">
        <f t="shared" si="2"/>
        <v>0.8571428571428571</v>
      </c>
      <c r="X55">
        <v>4</v>
      </c>
      <c r="Y55" s="38">
        <f t="shared" si="3"/>
        <v>0.5714285714285714</v>
      </c>
      <c r="AB55" s="38">
        <f t="shared" si="4"/>
        <v>0</v>
      </c>
    </row>
    <row r="56" spans="1:28" ht="15">
      <c r="A56" s="15">
        <v>16</v>
      </c>
      <c r="B56" t="s">
        <v>94</v>
      </c>
      <c r="C56" t="s">
        <v>48</v>
      </c>
      <c r="D56" t="s">
        <v>38</v>
      </c>
      <c r="E56">
        <v>4</v>
      </c>
      <c r="F56" t="s">
        <v>44</v>
      </c>
      <c r="G56" t="s">
        <v>24</v>
      </c>
      <c r="H56" t="s">
        <v>31</v>
      </c>
      <c r="I56" t="s">
        <v>31</v>
      </c>
      <c r="J56" t="s">
        <v>31</v>
      </c>
      <c r="L56" s="8">
        <v>7</v>
      </c>
      <c r="M56">
        <v>7</v>
      </c>
      <c r="N56" t="s">
        <v>52</v>
      </c>
      <c r="O56" s="13">
        <v>11</v>
      </c>
      <c r="P56" s="39">
        <f t="shared" si="5"/>
        <v>1.5714285714285714</v>
      </c>
      <c r="Q56" s="39">
        <f t="shared" si="6"/>
        <v>0.39285714285714285</v>
      </c>
      <c r="R56" s="39">
        <f t="shared" si="7"/>
        <v>2.5454545454545454</v>
      </c>
      <c r="S56">
        <v>7</v>
      </c>
      <c r="T56" s="38">
        <f t="shared" si="8"/>
        <v>1</v>
      </c>
      <c r="U56">
        <v>7</v>
      </c>
      <c r="V56" s="38">
        <f t="shared" si="2"/>
        <v>1</v>
      </c>
      <c r="W56">
        <v>4</v>
      </c>
      <c r="X56">
        <v>7</v>
      </c>
      <c r="Y56" s="38">
        <f t="shared" si="3"/>
        <v>1</v>
      </c>
      <c r="Z56">
        <v>2</v>
      </c>
      <c r="AB56" s="38">
        <f t="shared" si="4"/>
        <v>0</v>
      </c>
    </row>
    <row r="57" spans="1:28" ht="15">
      <c r="A57" s="15">
        <v>17</v>
      </c>
      <c r="B57" t="s">
        <v>95</v>
      </c>
      <c r="C57" t="s">
        <v>49</v>
      </c>
      <c r="D57" t="s">
        <v>38</v>
      </c>
      <c r="E57">
        <v>4</v>
      </c>
      <c r="F57" t="s">
        <v>44</v>
      </c>
      <c r="G57" t="s">
        <v>24</v>
      </c>
      <c r="H57" t="s">
        <v>38</v>
      </c>
      <c r="I57" t="s">
        <v>31</v>
      </c>
      <c r="J57" s="15" t="s">
        <v>38</v>
      </c>
      <c r="L57" s="8">
        <v>7</v>
      </c>
      <c r="M57">
        <v>7</v>
      </c>
      <c r="N57" t="s">
        <v>53</v>
      </c>
      <c r="O57" s="13">
        <v>9</v>
      </c>
      <c r="P57" s="39">
        <f t="shared" si="5"/>
        <v>1.2857142857142858</v>
      </c>
      <c r="Q57" s="39">
        <f t="shared" si="6"/>
        <v>0.32142857142857145</v>
      </c>
      <c r="R57" s="39">
        <f t="shared" si="7"/>
        <v>3.1111111111111107</v>
      </c>
      <c r="S57">
        <v>7</v>
      </c>
      <c r="T57" s="38">
        <f t="shared" si="8"/>
        <v>1</v>
      </c>
      <c r="V57" s="38">
        <f t="shared" si="2"/>
        <v>0</v>
      </c>
      <c r="X57">
        <v>2</v>
      </c>
      <c r="Y57" s="38">
        <f t="shared" si="3"/>
        <v>0.2857142857142857</v>
      </c>
      <c r="AB57" s="38">
        <f t="shared" si="4"/>
        <v>0</v>
      </c>
    </row>
    <row r="58" spans="1:31" ht="15">
      <c r="A58" s="15">
        <v>18</v>
      </c>
      <c r="B58" t="s">
        <v>96</v>
      </c>
      <c r="C58" t="s">
        <v>48</v>
      </c>
      <c r="D58" t="s">
        <v>38</v>
      </c>
      <c r="E58">
        <v>3</v>
      </c>
      <c r="F58" t="s">
        <v>23</v>
      </c>
      <c r="G58" t="s">
        <v>24</v>
      </c>
      <c r="H58" t="s">
        <v>31</v>
      </c>
      <c r="I58" t="s">
        <v>31</v>
      </c>
      <c r="J58" t="s">
        <v>31</v>
      </c>
      <c r="L58" s="8">
        <v>7</v>
      </c>
      <c r="M58">
        <v>10</v>
      </c>
      <c r="N58" t="s">
        <v>54</v>
      </c>
      <c r="O58" s="13">
        <v>10</v>
      </c>
      <c r="P58" s="39">
        <f t="shared" si="5"/>
        <v>1</v>
      </c>
      <c r="Q58" s="39">
        <f t="shared" si="6"/>
        <v>0.3333333333333333</v>
      </c>
      <c r="R58" s="39">
        <f t="shared" si="7"/>
        <v>3</v>
      </c>
      <c r="S58">
        <v>6</v>
      </c>
      <c r="T58" s="38">
        <f t="shared" si="8"/>
        <v>0.6</v>
      </c>
      <c r="U58">
        <v>6</v>
      </c>
      <c r="V58" s="38">
        <f t="shared" si="2"/>
        <v>0.6</v>
      </c>
      <c r="W58">
        <v>5</v>
      </c>
      <c r="X58">
        <v>5</v>
      </c>
      <c r="Y58" s="38">
        <f t="shared" si="3"/>
        <v>0.5</v>
      </c>
      <c r="Z58">
        <v>3</v>
      </c>
      <c r="AA58">
        <v>3</v>
      </c>
      <c r="AB58" s="38">
        <f t="shared" si="4"/>
        <v>0.3</v>
      </c>
      <c r="AC58">
        <v>3</v>
      </c>
      <c r="AD58">
        <v>3</v>
      </c>
      <c r="AE58">
        <v>3</v>
      </c>
    </row>
    <row r="59" spans="1:28" ht="15">
      <c r="A59" s="15">
        <v>19</v>
      </c>
      <c r="B59" t="s">
        <v>97</v>
      </c>
      <c r="D59" t="s">
        <v>38</v>
      </c>
      <c r="E59">
        <v>3</v>
      </c>
      <c r="F59" t="s">
        <v>23</v>
      </c>
      <c r="G59" t="s">
        <v>30</v>
      </c>
      <c r="H59" t="s">
        <v>31</v>
      </c>
      <c r="I59" t="s">
        <v>31</v>
      </c>
      <c r="J59" t="s">
        <v>31</v>
      </c>
      <c r="L59" s="8"/>
      <c r="P59" s="39"/>
      <c r="Q59" s="39"/>
      <c r="R59" s="39"/>
      <c r="T59" s="38"/>
      <c r="V59" s="38"/>
      <c r="Y59" s="38"/>
      <c r="AB59" s="38"/>
    </row>
    <row r="60" spans="1:28" ht="15">
      <c r="A60" s="15">
        <v>20</v>
      </c>
      <c r="B60" t="s">
        <v>98</v>
      </c>
      <c r="C60" t="s">
        <v>55</v>
      </c>
      <c r="D60" t="s">
        <v>38</v>
      </c>
      <c r="E60">
        <v>4</v>
      </c>
      <c r="F60" t="s">
        <v>33</v>
      </c>
      <c r="G60" t="s">
        <v>24</v>
      </c>
      <c r="H60" t="s">
        <v>31</v>
      </c>
      <c r="I60" t="s">
        <v>31</v>
      </c>
      <c r="J60" t="s">
        <v>31</v>
      </c>
      <c r="L60" s="8">
        <v>6</v>
      </c>
      <c r="M60">
        <v>7</v>
      </c>
      <c r="O60" s="13">
        <v>8</v>
      </c>
      <c r="P60" s="39">
        <f t="shared" si="5"/>
        <v>1.1428571428571428</v>
      </c>
      <c r="Q60" s="39">
        <f t="shared" si="6"/>
        <v>0.2857142857142857</v>
      </c>
      <c r="R60" s="39">
        <f t="shared" si="7"/>
        <v>3.5</v>
      </c>
      <c r="S60">
        <v>6</v>
      </c>
      <c r="T60" s="38">
        <f t="shared" si="8"/>
        <v>0.8571428571428571</v>
      </c>
      <c r="U60">
        <v>2</v>
      </c>
      <c r="V60" s="38">
        <f t="shared" si="2"/>
        <v>0.2857142857142857</v>
      </c>
      <c r="W60">
        <v>6</v>
      </c>
      <c r="X60">
        <v>2</v>
      </c>
      <c r="Y60" s="38">
        <f t="shared" si="3"/>
        <v>0.2857142857142857</v>
      </c>
      <c r="AB60" s="38">
        <f t="shared" si="4"/>
        <v>0</v>
      </c>
    </row>
    <row r="61" spans="1:29" ht="15">
      <c r="A61" s="15">
        <v>21</v>
      </c>
      <c r="B61" t="s">
        <v>99</v>
      </c>
      <c r="C61" t="s">
        <v>56</v>
      </c>
      <c r="D61" t="s">
        <v>38</v>
      </c>
      <c r="E61">
        <v>4</v>
      </c>
      <c r="F61" t="s">
        <v>33</v>
      </c>
      <c r="G61" t="s">
        <v>24</v>
      </c>
      <c r="H61" t="s">
        <v>31</v>
      </c>
      <c r="I61" t="s">
        <v>31</v>
      </c>
      <c r="J61" t="s">
        <v>31</v>
      </c>
      <c r="L61" s="8">
        <v>5</v>
      </c>
      <c r="M61">
        <v>7</v>
      </c>
      <c r="O61" s="13">
        <v>5</v>
      </c>
      <c r="P61" s="39">
        <f t="shared" si="5"/>
        <v>0.7142857142857143</v>
      </c>
      <c r="Q61" s="39">
        <f t="shared" si="6"/>
        <v>0.17857142857142858</v>
      </c>
      <c r="R61" s="39">
        <f t="shared" si="7"/>
        <v>5.6</v>
      </c>
      <c r="S61">
        <v>5</v>
      </c>
      <c r="T61" s="38">
        <f t="shared" si="8"/>
        <v>0.7142857142857143</v>
      </c>
      <c r="U61">
        <v>3</v>
      </c>
      <c r="V61" s="38">
        <f t="shared" si="2"/>
        <v>0.42857142857142855</v>
      </c>
      <c r="W61">
        <v>4</v>
      </c>
      <c r="X61">
        <v>3</v>
      </c>
      <c r="Y61" s="38">
        <f t="shared" si="3"/>
        <v>0.42857142857142855</v>
      </c>
      <c r="Z61">
        <v>1</v>
      </c>
      <c r="AB61" s="38">
        <f t="shared" si="4"/>
        <v>0</v>
      </c>
      <c r="AC61">
        <v>1</v>
      </c>
    </row>
    <row r="62" spans="1:31" ht="15">
      <c r="A62" s="15">
        <v>22</v>
      </c>
      <c r="B62" t="s">
        <v>100</v>
      </c>
      <c r="C62" t="s">
        <v>34</v>
      </c>
      <c r="D62" t="s">
        <v>38</v>
      </c>
      <c r="E62">
        <v>4</v>
      </c>
      <c r="F62" t="s">
        <v>33</v>
      </c>
      <c r="G62" t="s">
        <v>24</v>
      </c>
      <c r="H62" t="s">
        <v>31</v>
      </c>
      <c r="I62" t="s">
        <v>31</v>
      </c>
      <c r="J62" t="s">
        <v>31</v>
      </c>
      <c r="L62" s="8">
        <v>7</v>
      </c>
      <c r="M62">
        <v>7</v>
      </c>
      <c r="N62" s="6">
        <v>0.8541666666666666</v>
      </c>
      <c r="O62" s="13">
        <v>9</v>
      </c>
      <c r="P62" s="39">
        <f t="shared" si="5"/>
        <v>1.2857142857142858</v>
      </c>
      <c r="Q62" s="39">
        <f t="shared" si="6"/>
        <v>0.32142857142857145</v>
      </c>
      <c r="R62" s="39">
        <f t="shared" si="7"/>
        <v>3.1111111111111107</v>
      </c>
      <c r="S62">
        <v>6</v>
      </c>
      <c r="T62" s="38">
        <f t="shared" si="8"/>
        <v>0.8571428571428571</v>
      </c>
      <c r="U62">
        <v>4</v>
      </c>
      <c r="V62" s="38">
        <f t="shared" si="2"/>
        <v>0.5714285714285714</v>
      </c>
      <c r="X62">
        <v>5</v>
      </c>
      <c r="Y62" s="38">
        <f t="shared" si="3"/>
        <v>0.7142857142857143</v>
      </c>
      <c r="Z62">
        <v>5</v>
      </c>
      <c r="AA62">
        <v>4</v>
      </c>
      <c r="AB62" s="38">
        <f t="shared" si="4"/>
        <v>0.5714285714285714</v>
      </c>
      <c r="AC62">
        <v>1</v>
      </c>
      <c r="AD62">
        <v>1</v>
      </c>
      <c r="AE62">
        <v>2</v>
      </c>
    </row>
    <row r="63" spans="1:31" ht="15">
      <c r="A63" s="15">
        <v>23</v>
      </c>
      <c r="B63" t="s">
        <v>101</v>
      </c>
      <c r="C63" t="s">
        <v>35</v>
      </c>
      <c r="D63" t="s">
        <v>38</v>
      </c>
      <c r="E63">
        <v>2</v>
      </c>
      <c r="F63" t="s">
        <v>37</v>
      </c>
      <c r="G63" t="s">
        <v>30</v>
      </c>
      <c r="H63" t="s">
        <v>31</v>
      </c>
      <c r="I63" t="s">
        <v>31</v>
      </c>
      <c r="J63" t="s">
        <v>31</v>
      </c>
      <c r="L63" s="8">
        <v>4</v>
      </c>
      <c r="M63">
        <v>7</v>
      </c>
      <c r="N63" s="6">
        <v>0.8333333333333334</v>
      </c>
      <c r="O63" s="13">
        <v>7</v>
      </c>
      <c r="P63" s="39">
        <f t="shared" si="5"/>
        <v>1</v>
      </c>
      <c r="Q63" s="39">
        <f t="shared" si="6"/>
        <v>0.5</v>
      </c>
      <c r="R63" s="39">
        <f t="shared" si="7"/>
        <v>2</v>
      </c>
      <c r="S63">
        <v>2</v>
      </c>
      <c r="T63" s="38">
        <f>+S63/$M63</f>
        <v>0.2857142857142857</v>
      </c>
      <c r="U63">
        <v>2</v>
      </c>
      <c r="V63" s="38">
        <f>+U63/$M63</f>
        <v>0.2857142857142857</v>
      </c>
      <c r="W63">
        <v>1</v>
      </c>
      <c r="X63">
        <v>3</v>
      </c>
      <c r="Y63" s="38">
        <f>+X63/$M63</f>
        <v>0.42857142857142855</v>
      </c>
      <c r="Z63">
        <v>1</v>
      </c>
      <c r="AB63" s="38">
        <f>+AA63/$M63</f>
        <v>0</v>
      </c>
      <c r="AC63">
        <v>1</v>
      </c>
      <c r="AE63">
        <v>2</v>
      </c>
    </row>
    <row r="64" spans="12:29" ht="15">
      <c r="L64" s="8"/>
      <c r="T64" s="40">
        <f>AVERAGE(T41:T63)</f>
        <v>0.862406015037594</v>
      </c>
      <c r="U64" s="41"/>
      <c r="V64" s="40">
        <f>AVERAGE(V41:V63)</f>
        <v>0.5692857142857143</v>
      </c>
      <c r="W64" s="41"/>
      <c r="X64" s="41"/>
      <c r="Y64" s="40">
        <f>AVERAGE(Y41:Y63)</f>
        <v>0.46428571428571425</v>
      </c>
      <c r="Z64" s="41"/>
      <c r="AA64" s="41"/>
      <c r="AB64" s="40">
        <f>AVERAGE(AB41:AB63)</f>
        <v>0.1114285714285714</v>
      </c>
      <c r="AC64" s="41"/>
    </row>
    <row r="65" spans="4:12" ht="15">
      <c r="D65" s="22">
        <v>1</v>
      </c>
      <c r="L65" s="8"/>
    </row>
    <row r="66" ht="15">
      <c r="L66" s="8"/>
    </row>
    <row r="67" ht="15">
      <c r="L67" s="8"/>
    </row>
    <row r="68" ht="15">
      <c r="L68" s="8"/>
    </row>
    <row r="69" ht="15">
      <c r="L69" s="8"/>
    </row>
    <row r="70" ht="15">
      <c r="L70" s="8"/>
    </row>
    <row r="71" ht="15">
      <c r="L71" s="8"/>
    </row>
    <row r="72" ht="15">
      <c r="L72" s="8"/>
    </row>
    <row r="73" ht="15">
      <c r="L73" s="8"/>
    </row>
    <row r="74" ht="15">
      <c r="L74" s="8"/>
    </row>
    <row r="75" ht="15">
      <c r="L75" s="8"/>
    </row>
    <row r="76" ht="15">
      <c r="L76" s="8"/>
    </row>
    <row r="77" ht="15">
      <c r="L77" s="8"/>
    </row>
    <row r="78" ht="15">
      <c r="L78" s="8"/>
    </row>
    <row r="79" ht="15">
      <c r="L79" s="8"/>
    </row>
    <row r="80" ht="15">
      <c r="L80" s="8"/>
    </row>
    <row r="81" ht="15">
      <c r="L81" s="8"/>
    </row>
    <row r="82" ht="15">
      <c r="L82" s="8"/>
    </row>
    <row r="83" ht="15">
      <c r="L83" s="8"/>
    </row>
    <row r="84" ht="15">
      <c r="L84" s="8"/>
    </row>
    <row r="85" ht="15">
      <c r="L85" s="8"/>
    </row>
    <row r="86" ht="15">
      <c r="L86" s="8"/>
    </row>
    <row r="87" ht="15">
      <c r="L87" s="8"/>
    </row>
    <row r="88" ht="15">
      <c r="L88" s="8"/>
    </row>
    <row r="89" ht="15">
      <c r="L89" s="8"/>
    </row>
    <row r="90" ht="15">
      <c r="L90" s="8"/>
    </row>
    <row r="91" ht="15">
      <c r="L91" s="8"/>
    </row>
    <row r="92" ht="15">
      <c r="L92" s="8"/>
    </row>
    <row r="93" ht="15">
      <c r="L93" s="8"/>
    </row>
  </sheetData>
  <sheetProtection/>
  <autoFilter ref="B40:AE40"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22">
      <selection activeCell="G33" sqref="G33"/>
    </sheetView>
  </sheetViews>
  <sheetFormatPr defaultColWidth="11.421875" defaultRowHeight="15"/>
  <cols>
    <col min="1" max="1" width="30.8515625" style="0" customWidth="1"/>
  </cols>
  <sheetData>
    <row r="2" spans="1:2" ht="18.75">
      <c r="A2" s="26" t="s">
        <v>57</v>
      </c>
      <c r="B2" s="18"/>
    </row>
    <row r="6" spans="1:6" ht="15.75">
      <c r="A6" s="33" t="s">
        <v>14</v>
      </c>
      <c r="B6" s="25">
        <v>2</v>
      </c>
      <c r="C6" s="25">
        <v>3</v>
      </c>
      <c r="D6" s="29">
        <v>4</v>
      </c>
      <c r="E6" s="25">
        <v>5</v>
      </c>
      <c r="F6" s="13"/>
    </row>
    <row r="7" spans="2:11" ht="15">
      <c r="B7" s="13">
        <f>COUNTIF('datos planillas'!$E$41:$E$63,"2")</f>
        <v>3</v>
      </c>
      <c r="C7" s="13">
        <f>COUNTIF('datos planillas'!$E$41:$E$63,"3")</f>
        <v>4</v>
      </c>
      <c r="D7" s="13">
        <f>COUNTIF('datos planillas'!$E$41:$E$63,"4")</f>
        <v>12</v>
      </c>
      <c r="E7" s="13">
        <f>COUNTIF('datos planillas'!$E$41:$E$63,"5")</f>
        <v>3</v>
      </c>
      <c r="F7" s="13">
        <f>SUM(B7:E7)</f>
        <v>22</v>
      </c>
      <c r="G7" s="32" t="s">
        <v>58</v>
      </c>
      <c r="H7" s="32"/>
      <c r="I7" s="32"/>
      <c r="J7" s="32"/>
      <c r="K7" s="32"/>
    </row>
    <row r="8" spans="2:6" ht="15">
      <c r="B8" s="23">
        <f>+B7/$F$7</f>
        <v>0.13636363636363635</v>
      </c>
      <c r="C8" s="23">
        <f>+C7/$F$7</f>
        <v>0.18181818181818182</v>
      </c>
      <c r="D8" s="28">
        <f>+D7/$F$7</f>
        <v>0.5454545454545454</v>
      </c>
      <c r="E8" s="23">
        <f>+E7/$F$7</f>
        <v>0.13636363636363635</v>
      </c>
      <c r="F8" s="24">
        <f>SUM(B8:E8)</f>
        <v>0.9999999999999999</v>
      </c>
    </row>
    <row r="11" spans="1:8" ht="15.75">
      <c r="A11" s="33" t="s">
        <v>15</v>
      </c>
      <c r="B11" s="17" t="s">
        <v>23</v>
      </c>
      <c r="C11" s="30" t="s">
        <v>33</v>
      </c>
      <c r="D11" s="13" t="s">
        <v>44</v>
      </c>
      <c r="E11" s="13" t="s">
        <v>45</v>
      </c>
      <c r="F11" s="13" t="s">
        <v>47</v>
      </c>
      <c r="G11" s="13" t="s">
        <v>37</v>
      </c>
      <c r="H11" s="13"/>
    </row>
    <row r="12" spans="2:8" ht="15">
      <c r="B12" s="13">
        <f>COUNTIF('datos planillas'!$F$41:$F$63,"todos")</f>
        <v>4</v>
      </c>
      <c r="C12" s="13">
        <f>COUNTIF('datos planillas'!$F$41:$F$63,"*Mamá*")</f>
        <v>11</v>
      </c>
      <c r="D12" s="13">
        <f>COUNTIF('datos planillas'!$F$41:$F$63,"*Papá*")</f>
        <v>4</v>
      </c>
      <c r="E12" s="13">
        <f>COUNTIF('datos planillas'!$F$41:$F$63,"Abuela")</f>
        <v>1</v>
      </c>
      <c r="F12" s="13">
        <f>COUNTIF('datos planillas'!$F$41:$F$63,"*Abuelo*")</f>
        <v>1</v>
      </c>
      <c r="G12" s="13">
        <f>COUNTIF('datos planillas'!$F$41:$F$63,"*yo*")</f>
        <v>3</v>
      </c>
      <c r="H12" s="13">
        <v>22</v>
      </c>
    </row>
    <row r="13" spans="2:8" ht="15">
      <c r="B13" s="23">
        <f aca="true" t="shared" si="0" ref="B13:G13">+B12/$H$12</f>
        <v>0.18181818181818182</v>
      </c>
      <c r="C13" s="28">
        <f t="shared" si="0"/>
        <v>0.5</v>
      </c>
      <c r="D13" s="23">
        <f t="shared" si="0"/>
        <v>0.18181818181818182</v>
      </c>
      <c r="E13" s="23">
        <f t="shared" si="0"/>
        <v>0.045454545454545456</v>
      </c>
      <c r="F13" s="23">
        <f t="shared" si="0"/>
        <v>0.045454545454545456</v>
      </c>
      <c r="G13" s="23">
        <f t="shared" si="0"/>
        <v>0.13636363636363635</v>
      </c>
      <c r="H13" s="13"/>
    </row>
    <row r="14" spans="7:11" ht="15">
      <c r="G14" s="32" t="s">
        <v>59</v>
      </c>
      <c r="H14" s="32"/>
      <c r="I14" s="32"/>
      <c r="J14" s="32"/>
      <c r="K14" s="32"/>
    </row>
    <row r="16" spans="1:3" ht="15.75">
      <c r="A16" s="33" t="s">
        <v>16</v>
      </c>
      <c r="B16" s="13" t="s">
        <v>30</v>
      </c>
      <c r="C16" s="13" t="s">
        <v>24</v>
      </c>
    </row>
    <row r="17" spans="2:3" ht="15">
      <c r="B17" s="13">
        <f>COUNTIF('datos planillas'!$G$41:$G$63,"*grande")</f>
        <v>3</v>
      </c>
      <c r="C17" s="30">
        <f>COUNTIF('datos planillas'!$G$41:$G$63,"*chica")</f>
        <v>20</v>
      </c>
    </row>
    <row r="18" spans="2:3" ht="15">
      <c r="B18" s="13"/>
      <c r="C18" s="13"/>
    </row>
    <row r="19" spans="2:3" ht="15">
      <c r="B19" s="13"/>
      <c r="C19" s="13"/>
    </row>
    <row r="20" spans="1:3" ht="31.5">
      <c r="A20" s="33" t="s">
        <v>61</v>
      </c>
      <c r="B20" s="13" t="s">
        <v>60</v>
      </c>
      <c r="C20" s="13" t="s">
        <v>25</v>
      </c>
    </row>
    <row r="21" spans="2:4" ht="15">
      <c r="B21" s="13">
        <f>COUNTIF('datos planillas'!$H$41:$H$63,"Sí")</f>
        <v>3</v>
      </c>
      <c r="C21" s="13">
        <f>COUNTIF('datos planillas'!$H$41:$H$63,"no")</f>
        <v>20</v>
      </c>
      <c r="D21">
        <f>SUM(B21:C21)</f>
        <v>23</v>
      </c>
    </row>
    <row r="22" spans="2:3" ht="15">
      <c r="B22" s="23">
        <f>+B21/D21</f>
        <v>0.13043478260869565</v>
      </c>
      <c r="C22" s="28">
        <f>+C21/D21</f>
        <v>0.8695652173913043</v>
      </c>
    </row>
    <row r="23" spans="2:3" ht="15">
      <c r="B23" s="13"/>
      <c r="C23" s="13"/>
    </row>
    <row r="24" spans="2:3" ht="15">
      <c r="B24" s="13"/>
      <c r="C24" s="13"/>
    </row>
    <row r="25" spans="1:3" ht="15.75">
      <c r="A25" s="33" t="s">
        <v>62</v>
      </c>
      <c r="B25" s="13" t="s">
        <v>60</v>
      </c>
      <c r="C25" s="13" t="s">
        <v>25</v>
      </c>
    </row>
    <row r="26" spans="2:7" ht="15">
      <c r="B26" s="13">
        <f>COUNTIF('datos planillas'!$I$41:$I$63,"Sí")</f>
        <v>0</v>
      </c>
      <c r="C26" s="13">
        <f>COUNTIF('datos planillas'!$I$41:$I$63,"no")</f>
        <v>23</v>
      </c>
      <c r="D26">
        <f>SUM(B26:C26)</f>
        <v>23</v>
      </c>
      <c r="G26" t="s">
        <v>69</v>
      </c>
    </row>
    <row r="27" spans="2:3" ht="15">
      <c r="B27" s="23">
        <f>+B26/D26</f>
        <v>0</v>
      </c>
      <c r="C27" s="28">
        <f>+C26/D26</f>
        <v>1</v>
      </c>
    </row>
    <row r="28" spans="2:3" ht="15">
      <c r="B28" s="13"/>
      <c r="C28" s="13"/>
    </row>
    <row r="29" spans="2:3" ht="15">
      <c r="B29" s="13"/>
      <c r="C29" s="13"/>
    </row>
    <row r="30" spans="1:3" ht="31.5">
      <c r="A30" s="33" t="s">
        <v>63</v>
      </c>
      <c r="B30" s="13" t="s">
        <v>60</v>
      </c>
      <c r="C30" s="13" t="s">
        <v>25</v>
      </c>
    </row>
    <row r="31" spans="2:4" ht="15">
      <c r="B31" s="13">
        <f>COUNTIF('datos planillas'!$J$41:$J$63,"Sí")</f>
        <v>4</v>
      </c>
      <c r="C31" s="13">
        <f>COUNTIF('datos planillas'!$J$41:$J$63,"no")</f>
        <v>19</v>
      </c>
      <c r="D31">
        <f>SUM(B31:C31)</f>
        <v>23</v>
      </c>
    </row>
    <row r="32" spans="2:3" ht="15">
      <c r="B32" s="28">
        <f>+B31/D31</f>
        <v>0.17391304347826086</v>
      </c>
      <c r="C32" s="27">
        <f>+C31/D31</f>
        <v>0.8260869565217391</v>
      </c>
    </row>
    <row r="35" spans="1:10" ht="15.75">
      <c r="A35" s="33" t="s">
        <v>67</v>
      </c>
      <c r="B35" t="s">
        <v>78</v>
      </c>
      <c r="C35" s="32" t="s">
        <v>68</v>
      </c>
      <c r="D35" s="32"/>
      <c r="E35" s="32"/>
      <c r="F35" s="32"/>
      <c r="G35" s="32"/>
      <c r="H35" s="32"/>
      <c r="I35" s="32"/>
      <c r="J35" t="s">
        <v>79</v>
      </c>
    </row>
    <row r="37" spans="3:12" ht="15">
      <c r="C37" s="32" t="s">
        <v>74</v>
      </c>
      <c r="D37" s="32"/>
      <c r="E37" s="32"/>
      <c r="F37" s="32"/>
      <c r="G37" s="32"/>
      <c r="H37" s="32"/>
      <c r="I37" s="32"/>
      <c r="J37" s="32"/>
      <c r="K37" s="32"/>
      <c r="L37" s="32"/>
    </row>
    <row r="39" spans="3:8" ht="15">
      <c r="C39" s="32" t="s">
        <v>75</v>
      </c>
      <c r="D39" s="32"/>
      <c r="E39" s="32"/>
      <c r="F39" s="32"/>
      <c r="G39" s="32"/>
      <c r="H39" s="32"/>
    </row>
    <row r="41" spans="3:7" ht="15">
      <c r="C41" s="32" t="s">
        <v>76</v>
      </c>
      <c r="D41" s="31"/>
      <c r="E41" s="31"/>
      <c r="F41" s="31"/>
      <c r="G41" s="31"/>
    </row>
    <row r="43" spans="3:7" ht="15">
      <c r="C43" s="32" t="s">
        <v>77</v>
      </c>
      <c r="D43" s="31"/>
      <c r="E43" s="31"/>
      <c r="F43" s="31"/>
      <c r="G43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Falcó</dc:creator>
  <cp:keywords/>
  <dc:description/>
  <cp:lastModifiedBy>Alejandro Falcó</cp:lastModifiedBy>
  <dcterms:created xsi:type="dcterms:W3CDTF">2013-10-05T19:03:47Z</dcterms:created>
  <dcterms:modified xsi:type="dcterms:W3CDTF">2013-11-01T01:26:10Z</dcterms:modified>
  <cp:category/>
  <cp:version/>
  <cp:contentType/>
  <cp:contentStatus/>
</cp:coreProperties>
</file>